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948" windowWidth="22884" windowHeight="4104" tabRatio="722" activeTab="5"/>
  </bookViews>
  <sheets>
    <sheet name="AEROP.  INTER" sheetId="39" r:id="rId1"/>
    <sheet name="AEROP. NACI" sheetId="40" r:id="rId2"/>
    <sheet name="EMPRESAS. INTER." sheetId="41" r:id="rId3"/>
    <sheet name="EMPRESAS NAC." sheetId="38" r:id="rId4"/>
    <sheet name="TOTAL AEROPUERTO " sheetId="42" r:id="rId5"/>
    <sheet name="TOTAL EMPRESAS" sheetId="43" r:id="rId6"/>
  </sheets>
  <calcPr calcId="145621"/>
</workbook>
</file>

<file path=xl/calcChain.xml><?xml version="1.0" encoding="utf-8"?>
<calcChain xmlns="http://schemas.openxmlformats.org/spreadsheetml/2006/main">
  <c r="E243" i="41" l="1"/>
  <c r="D116" i="38" l="1"/>
  <c r="E1058" i="38" l="1"/>
  <c r="E334" i="38"/>
  <c r="E427" i="38"/>
  <c r="E415" i="38"/>
  <c r="E405" i="38"/>
  <c r="E394" i="38"/>
  <c r="E386" i="38"/>
  <c r="E377" i="38"/>
  <c r="E364" i="38"/>
  <c r="E355" i="38"/>
  <c r="E343" i="38"/>
  <c r="E335" i="38"/>
  <c r="D334" i="38"/>
  <c r="D427" i="38"/>
  <c r="D415" i="38"/>
  <c r="D405" i="38"/>
  <c r="D394" i="38"/>
  <c r="D386" i="38"/>
  <c r="D377" i="38"/>
  <c r="D364" i="38"/>
  <c r="D355" i="38"/>
  <c r="D343" i="38"/>
  <c r="D335" i="38"/>
  <c r="C1059" i="38"/>
  <c r="E441" i="41" l="1"/>
  <c r="E139" i="41"/>
  <c r="D139" i="41"/>
  <c r="E202" i="41"/>
  <c r="E190" i="41"/>
  <c r="E186" i="41"/>
  <c r="E179" i="41"/>
  <c r="E168" i="41"/>
  <c r="E160" i="41"/>
  <c r="E149" i="41"/>
  <c r="E140" i="41"/>
  <c r="D202" i="41"/>
  <c r="D190" i="41"/>
  <c r="D186" i="41"/>
  <c r="D179" i="41"/>
  <c r="D168" i="41"/>
  <c r="D160" i="41"/>
  <c r="D149" i="41"/>
  <c r="D140" i="41"/>
  <c r="C101" i="39" l="1"/>
  <c r="C100" i="39"/>
  <c r="C442" i="41"/>
  <c r="C441" i="41"/>
  <c r="D413" i="40" l="1"/>
  <c r="D391" i="40"/>
  <c r="D377" i="40"/>
  <c r="D249" i="40"/>
  <c r="D226" i="40"/>
  <c r="D167" i="40"/>
  <c r="D145" i="40"/>
  <c r="D106" i="40"/>
  <c r="D84" i="40"/>
  <c r="D70" i="40"/>
  <c r="D59" i="40"/>
  <c r="D100" i="39"/>
  <c r="C460" i="40"/>
  <c r="D459" i="40" s="1"/>
  <c r="C459" i="40"/>
  <c r="D82" i="39"/>
  <c r="D65" i="39"/>
  <c r="D56" i="39"/>
  <c r="D42" i="39"/>
  <c r="D34" i="39"/>
  <c r="D20" i="39"/>
  <c r="D11" i="39"/>
  <c r="C777" i="38" l="1"/>
  <c r="D777" i="38" s="1"/>
  <c r="C7" i="38"/>
  <c r="E7" i="38" l="1"/>
  <c r="C1058" i="38"/>
  <c r="E777" i="38"/>
  <c r="D7" i="38"/>
  <c r="E992" i="38" l="1"/>
  <c r="E1036" i="38"/>
  <c r="E1020" i="38"/>
  <c r="E1012" i="38"/>
  <c r="E1007" i="38"/>
  <c r="E998" i="38"/>
  <c r="E993" i="38"/>
  <c r="D1058" i="38" l="1"/>
  <c r="E983" i="38"/>
  <c r="E976" i="38"/>
  <c r="E967" i="38"/>
  <c r="E954" i="38"/>
  <c r="E949" i="38"/>
  <c r="E940" i="38"/>
  <c r="E930" i="38"/>
  <c r="E926" i="38"/>
  <c r="E919" i="38"/>
  <c r="E910" i="38"/>
  <c r="E898" i="38"/>
  <c r="E893" i="38"/>
  <c r="E886" i="38"/>
  <c r="E879" i="38"/>
  <c r="E871" i="38"/>
  <c r="E861" i="38"/>
  <c r="E854" i="38"/>
  <c r="E843" i="38"/>
  <c r="E838" i="38"/>
  <c r="E829" i="38"/>
  <c r="E820" i="38"/>
  <c r="E808" i="38"/>
  <c r="E800" i="38"/>
  <c r="E795" i="38"/>
  <c r="E788" i="38"/>
  <c r="E778" i="38"/>
  <c r="E591" i="38"/>
  <c r="E771" i="38"/>
  <c r="E765" i="38"/>
  <c r="E757" i="38"/>
  <c r="E745" i="38"/>
  <c r="E732" i="38"/>
  <c r="E724" i="38"/>
  <c r="E720" i="38"/>
  <c r="E712" i="38"/>
  <c r="E706" i="38"/>
  <c r="E698" i="38"/>
  <c r="E691" i="38"/>
  <c r="E680" i="38"/>
  <c r="E673" i="38"/>
  <c r="E665" i="38"/>
  <c r="E656" i="38"/>
  <c r="E646" i="38"/>
  <c r="E637" i="38"/>
  <c r="E624" i="38"/>
  <c r="E614" i="38"/>
  <c r="E600" i="38"/>
  <c r="E592" i="38"/>
  <c r="E435" i="38"/>
  <c r="E583" i="38"/>
  <c r="E578" i="38"/>
  <c r="E566" i="38"/>
  <c r="E556" i="38"/>
  <c r="E546" i="38"/>
  <c r="E533" i="38"/>
  <c r="E521" i="38"/>
  <c r="E511" i="38"/>
  <c r="E502" i="38"/>
  <c r="E495" i="38"/>
  <c r="E482" i="38"/>
  <c r="E470" i="38"/>
  <c r="E460" i="38"/>
  <c r="E451" i="38"/>
  <c r="E442" i="38"/>
  <c r="E436" i="38"/>
  <c r="E116" i="38"/>
  <c r="E326" i="38"/>
  <c r="E317" i="38"/>
  <c r="E309" i="38"/>
  <c r="E301" i="38"/>
  <c r="E289" i="38"/>
  <c r="E282" i="38"/>
  <c r="E274" i="38"/>
  <c r="E264" i="38"/>
  <c r="E254" i="38"/>
  <c r="E242" i="38"/>
  <c r="E235" i="38"/>
  <c r="E224" i="38"/>
  <c r="E216" i="38"/>
  <c r="E210" i="38"/>
  <c r="E202" i="38"/>
  <c r="E192" i="38"/>
  <c r="E184" i="38"/>
  <c r="E171" i="38"/>
  <c r="E160" i="38"/>
  <c r="E147" i="38"/>
  <c r="E139" i="38"/>
  <c r="E128" i="38"/>
  <c r="E117" i="38"/>
  <c r="E98" i="38"/>
  <c r="E107" i="38"/>
  <c r="E85" i="38"/>
  <c r="E59" i="38"/>
  <c r="E39" i="38"/>
  <c r="E29" i="38"/>
  <c r="E19" i="38"/>
  <c r="E8" i="38"/>
  <c r="D992" i="38"/>
  <c r="D1052" i="38"/>
  <c r="D1046" i="38"/>
  <c r="D1036" i="38"/>
  <c r="D1031" i="38"/>
  <c r="D1026" i="38"/>
  <c r="D1020" i="38"/>
  <c r="D1012" i="38"/>
  <c r="D1007" i="38"/>
  <c r="D998" i="38"/>
  <c r="D993" i="38"/>
  <c r="D983" i="38"/>
  <c r="D976" i="38"/>
  <c r="D967" i="38"/>
  <c r="D965" i="38"/>
  <c r="D954" i="38"/>
  <c r="D940" i="38"/>
  <c r="D949" i="38"/>
  <c r="D930" i="38"/>
  <c r="D926" i="38"/>
  <c r="D919" i="38"/>
  <c r="D910" i="38"/>
  <c r="D898" i="38"/>
  <c r="D893" i="38"/>
  <c r="D886" i="38"/>
  <c r="D879" i="38"/>
  <c r="D871" i="38"/>
  <c r="D861" i="38"/>
  <c r="D854" i="38"/>
  <c r="D843" i="38"/>
  <c r="D838" i="38"/>
  <c r="D829" i="38"/>
  <c r="D820" i="38"/>
  <c r="D808" i="38"/>
  <c r="D800" i="38"/>
  <c r="D795" i="38"/>
  <c r="D788" i="38"/>
  <c r="D778" i="38"/>
  <c r="D591" i="38"/>
  <c r="D771" i="38"/>
  <c r="D765" i="38"/>
  <c r="D757" i="38"/>
  <c r="D745" i="38"/>
  <c r="D732" i="38"/>
  <c r="D724" i="38"/>
  <c r="D720" i="38"/>
  <c r="D712" i="38"/>
  <c r="D706" i="38"/>
  <c r="D698" i="38"/>
  <c r="D691" i="38"/>
  <c r="D680" i="38"/>
  <c r="D673" i="38"/>
  <c r="D665" i="38"/>
  <c r="D656" i="38"/>
  <c r="D646" i="38"/>
  <c r="D637" i="38"/>
  <c r="D624" i="38"/>
  <c r="D614" i="38"/>
  <c r="D600" i="38"/>
  <c r="D592" i="38"/>
  <c r="D435" i="38"/>
  <c r="D583" i="38"/>
  <c r="D578" i="38"/>
  <c r="D566" i="38"/>
  <c r="D556" i="38"/>
  <c r="D546" i="38"/>
  <c r="D533" i="38"/>
  <c r="D521" i="38"/>
  <c r="D511" i="38"/>
  <c r="D502" i="38"/>
  <c r="D495" i="38"/>
  <c r="D482" i="38"/>
  <c r="D470" i="38"/>
  <c r="D460" i="38"/>
  <c r="D451" i="38"/>
  <c r="D442" i="38"/>
  <c r="D436" i="38"/>
  <c r="D326" i="38"/>
  <c r="D317" i="38"/>
  <c r="D309" i="38"/>
  <c r="D301" i="38"/>
  <c r="D289" i="38"/>
  <c r="D282" i="38"/>
  <c r="D274" i="38"/>
  <c r="D264" i="38"/>
  <c r="D254" i="38"/>
  <c r="D242" i="38"/>
  <c r="D235" i="38"/>
  <c r="D224" i="38"/>
  <c r="D216" i="38"/>
  <c r="D210" i="38"/>
  <c r="D202" i="38"/>
  <c r="D192" i="38"/>
  <c r="D184" i="38"/>
  <c r="D171" i="38"/>
  <c r="D160" i="38"/>
  <c r="D147" i="38"/>
  <c r="D139" i="38"/>
  <c r="D128" i="38"/>
  <c r="D117" i="38"/>
  <c r="D8" i="38"/>
  <c r="D107" i="38"/>
  <c r="D98" i="38"/>
  <c r="D85" i="38"/>
  <c r="D76" i="38"/>
  <c r="D67" i="38"/>
  <c r="D50" i="38"/>
  <c r="D59" i="38"/>
  <c r="D39" i="38"/>
  <c r="D29" i="38"/>
  <c r="D19" i="38"/>
  <c r="E432" i="41"/>
  <c r="E426" i="41"/>
  <c r="E410" i="41"/>
  <c r="E418" i="41"/>
  <c r="E411" i="41"/>
  <c r="E394" i="41"/>
  <c r="E408" i="41"/>
  <c r="E404" i="41"/>
  <c r="E395" i="41"/>
  <c r="E376" i="41"/>
  <c r="E384" i="41"/>
  <c r="E349" i="41"/>
  <c r="E335" i="41"/>
  <c r="E265" i="41"/>
  <c r="E329" i="41"/>
  <c r="E317" i="41"/>
  <c r="E313" i="41"/>
  <c r="E306" i="41"/>
  <c r="E295" i="41"/>
  <c r="E287" i="41"/>
  <c r="E275" i="41"/>
  <c r="E266" i="41"/>
  <c r="E249" i="41"/>
  <c r="E244" i="41"/>
  <c r="E233" i="41"/>
  <c r="E237" i="41"/>
  <c r="D227" i="41"/>
  <c r="E227" i="41"/>
  <c r="E220" i="41"/>
  <c r="E215" i="41"/>
  <c r="E209" i="41"/>
  <c r="E122" i="41"/>
  <c r="E123" i="41"/>
  <c r="E131" i="41"/>
  <c r="E81" i="41"/>
  <c r="E109" i="41"/>
  <c r="E103" i="41"/>
  <c r="E95" i="41"/>
  <c r="E87" i="41"/>
  <c r="E82" i="41"/>
  <c r="E55" i="41"/>
  <c r="E74" i="41"/>
  <c r="E65" i="41"/>
  <c r="E56" i="41"/>
  <c r="E51" i="41"/>
  <c r="E34" i="41"/>
  <c r="E26" i="41"/>
  <c r="E21" i="41"/>
  <c r="E14" i="41"/>
  <c r="E8" i="41"/>
  <c r="D432" i="41"/>
  <c r="D426" i="41"/>
  <c r="D410" i="41"/>
  <c r="D418" i="41"/>
  <c r="D411" i="41"/>
  <c r="D394" i="41"/>
  <c r="D408" i="41"/>
  <c r="D404" i="41"/>
  <c r="D395" i="41"/>
  <c r="D376" i="41"/>
  <c r="D392" i="41"/>
  <c r="D384" i="41"/>
  <c r="D377" i="41"/>
  <c r="D355" i="41"/>
  <c r="D370" i="41"/>
  <c r="D364" i="41"/>
  <c r="D360" i="41"/>
  <c r="D356" i="41"/>
  <c r="D349" i="41"/>
  <c r="D335" i="41"/>
  <c r="D344" i="41"/>
  <c r="D340" i="41"/>
  <c r="D336" i="41"/>
  <c r="D265" i="41"/>
  <c r="D329" i="41"/>
  <c r="D317" i="41"/>
  <c r="D313" i="41"/>
  <c r="D306" i="41"/>
  <c r="D295" i="41"/>
  <c r="D287" i="41"/>
  <c r="D275" i="41"/>
  <c r="D266" i="41"/>
  <c r="D259" i="41"/>
  <c r="D243" i="41"/>
  <c r="D249" i="41"/>
  <c r="D244" i="41"/>
  <c r="D232" i="41"/>
  <c r="D237" i="41"/>
  <c r="D233" i="41"/>
  <c r="D42" i="41"/>
  <c r="D220" i="41"/>
  <c r="D215" i="41"/>
  <c r="D209" i="41"/>
  <c r="D122" i="41"/>
  <c r="D131" i="41"/>
  <c r="D123" i="41"/>
  <c r="D118" i="41"/>
  <c r="D81" i="41"/>
  <c r="D109" i="41"/>
  <c r="D103" i="41"/>
  <c r="D95" i="41"/>
  <c r="D87" i="41"/>
  <c r="D82" i="41"/>
  <c r="D55" i="41"/>
  <c r="D74" i="41"/>
  <c r="D65" i="41"/>
  <c r="D56" i="41"/>
  <c r="D50" i="41"/>
  <c r="D51" i="41"/>
  <c r="D34" i="41"/>
  <c r="D25" i="41"/>
  <c r="D26" i="41"/>
  <c r="D7" i="41"/>
  <c r="D21" i="41"/>
  <c r="D14" i="41"/>
  <c r="D8" i="41"/>
  <c r="D441" i="41" l="1"/>
</calcChain>
</file>

<file path=xl/sharedStrings.xml><?xml version="1.0" encoding="utf-8"?>
<sst xmlns="http://schemas.openxmlformats.org/spreadsheetml/2006/main" count="2180" uniqueCount="101">
  <si>
    <t>AMERICAN AIRLINES</t>
  </si>
  <si>
    <t>SAN ANDRES-GUSTAVO ROJAS PINILLA</t>
  </si>
  <si>
    <t>CAREPA-ANTONIO ROLDAN BETANCOURT</t>
  </si>
  <si>
    <t>ARAUCA - SANTIAGO PEREZ QUIROZ</t>
  </si>
  <si>
    <t>ARMENIA - EL EDEN</t>
  </si>
  <si>
    <t>BARRANQUILLA-E. CORTISSOZ</t>
  </si>
  <si>
    <t>BUCARAMANGA - PALONEGRO</t>
  </si>
  <si>
    <t>BOGOTA - ELDORADO</t>
  </si>
  <si>
    <t>BAHIA SOLANO - JOSE C. MUTIS</t>
  </si>
  <si>
    <t>BUENAVENTURA - GERARDO TOBAR LOPEZ</t>
  </si>
  <si>
    <t>CALI - ALFONSO BONILLA ARAGON</t>
  </si>
  <si>
    <t>CARTAGENA - RAFAEL NUÑEZ</t>
  </si>
  <si>
    <t>CUCUTA - CAMILO DAZA</t>
  </si>
  <si>
    <t>COROZAL - LAS BRUJAS</t>
  </si>
  <si>
    <t>BARRANCABERMEJA-YARIGUIES</t>
  </si>
  <si>
    <t>MEDELLIN - OLAYA HERRERA</t>
  </si>
  <si>
    <t>EL YOPAL</t>
  </si>
  <si>
    <t>FLORENCIA-GUSTAVO ARTUNDUAGA PAREDES</t>
  </si>
  <si>
    <t>GUAPI - JUAN CASIANO</t>
  </si>
  <si>
    <t>IBAGUE - PERALES</t>
  </si>
  <si>
    <t>PUERTO INIRIDA - CESAR GAVIRIA TRUJILLO</t>
  </si>
  <si>
    <t>IPIALES - SAN LUIS</t>
  </si>
  <si>
    <t>LETICIA-ALFREDO VASQUEZ COBO</t>
  </si>
  <si>
    <t>RIONEGRO - JOSE M. CORDOVA</t>
  </si>
  <si>
    <t>MONTERIA - LOS GARZONES</t>
  </si>
  <si>
    <t>MITU</t>
  </si>
  <si>
    <t>MANIZALES - LA NUBIA</t>
  </si>
  <si>
    <t>NEIVA - BENITO SALAS</t>
  </si>
  <si>
    <t>PUERTO BOLIVAR - PORTETE</t>
  </si>
  <si>
    <t>CARREÑO-GERMAN OLANO</t>
  </si>
  <si>
    <t>PEREIRA - MATECAÑAS</t>
  </si>
  <si>
    <t>POPAYAN - GMOLEON VALENCIA</t>
  </si>
  <si>
    <t>PASTO - ANTONIO NARIQO</t>
  </si>
  <si>
    <t>PUERTO ASIS - 3 DE MAYO</t>
  </si>
  <si>
    <t>PROVIDENCIA- EL EMBRUJO</t>
  </si>
  <si>
    <t>RIOHACHA-ALMIRANTE PADILLA</t>
  </si>
  <si>
    <t>SAN JOSE DEL GUAVIARE</t>
  </si>
  <si>
    <t>SANTA MARTA - SIMON BOLIVAR</t>
  </si>
  <si>
    <t>SARAVENA-LOS COLONIZADORES</t>
  </si>
  <si>
    <t>CAQUETA-SAN VICENTE DEL CAGUAN</t>
  </si>
  <si>
    <t>TUMACO - LA FLORIDA</t>
  </si>
  <si>
    <t>ARAUCA-TAME</t>
  </si>
  <si>
    <t>QUIBDO - EL CARAÑO</t>
  </si>
  <si>
    <t>VALLEDUPAR-ALFONSO LOPEZ P.</t>
  </si>
  <si>
    <t>VILLAVICENCIO-VANGUARDIA</t>
  </si>
  <si>
    <t>AIR CANADA</t>
  </si>
  <si>
    <t>AIR FRANCE</t>
  </si>
  <si>
    <t>AEROMEXICO</t>
  </si>
  <si>
    <t>AEROLINEAS DE ANTIOQUIA</t>
  </si>
  <si>
    <t>LAN COLOMBIA</t>
  </si>
  <si>
    <t>AEROLINEAS ARGENTINAS</t>
  </si>
  <si>
    <t>AVIANCA</t>
  </si>
  <si>
    <t>COPA AIRLINES</t>
  </si>
  <si>
    <t>CUBANA</t>
  </si>
  <si>
    <t xml:space="preserve">DELTA </t>
  </si>
  <si>
    <t>LUFTHANSA</t>
  </si>
  <si>
    <t>EASYFLY</t>
  </si>
  <si>
    <t>AEROGAL</t>
  </si>
  <si>
    <t>IBERIA</t>
  </si>
  <si>
    <t>INSEL</t>
  </si>
  <si>
    <t>JET BLUE</t>
  </si>
  <si>
    <t>LAN AIRLINES</t>
  </si>
  <si>
    <t>LAN PERU</t>
  </si>
  <si>
    <t>LACSA</t>
  </si>
  <si>
    <t>SPIRIT</t>
  </si>
  <si>
    <t>SATENA</t>
  </si>
  <si>
    <t>TAME</t>
  </si>
  <si>
    <t>TACA INTERNACIONAL</t>
  </si>
  <si>
    <t>TIARA</t>
  </si>
  <si>
    <t>TACA PERU</t>
  </si>
  <si>
    <t xml:space="preserve">UNITED </t>
  </si>
  <si>
    <t>CONVIASA</t>
  </si>
  <si>
    <t>VIVA COLOMBIA</t>
  </si>
  <si>
    <t>AGA-RAC-COM</t>
  </si>
  <si>
    <t>INCONTROLABLES</t>
  </si>
  <si>
    <t>OPERACIONALES</t>
  </si>
  <si>
    <t>TECNICOS</t>
  </si>
  <si>
    <t>NO ESPECIFICOS</t>
  </si>
  <si>
    <t>CANCELADOS</t>
  </si>
  <si>
    <t>CUMPLIDOS</t>
  </si>
  <si>
    <t>DEMORADOS</t>
  </si>
  <si>
    <t>ANALISIS DE CUMPLIMIENTO</t>
  </si>
  <si>
    <t>MES : ENERO 2013</t>
  </si>
  <si>
    <t xml:space="preserve">VUELOS </t>
  </si>
  <si>
    <t>CUMPLIMIENTO ITINERARIO</t>
  </si>
  <si>
    <t>TOTAL PROGRAMADO</t>
  </si>
  <si>
    <t>AEROPUERTO</t>
  </si>
  <si>
    <t>AEROPUERTO INTERNACIONAL</t>
  </si>
  <si>
    <t>TOTAL CUMPLIDO</t>
  </si>
  <si>
    <t>EMPRESAS  INTERNACIONALES</t>
  </si>
  <si>
    <t>EMPRESAS NACIONALES</t>
  </si>
  <si>
    <t>VUELOS</t>
  </si>
  <si>
    <t>AEROLINEA NACIONAL</t>
  </si>
  <si>
    <t>AEROLINEA INTERNACIONAL</t>
  </si>
  <si>
    <t>AEROPUERTO NACIONAL</t>
  </si>
  <si>
    <t>TOTAL DE CUMPLIMIENTO DE AEROPUERTOS</t>
  </si>
  <si>
    <t>TOTAL DE CUMPLIMIENTO DE EMPRESAS</t>
  </si>
  <si>
    <t>*Se incluyen 359 vuelos no comercializados (sin afectar al publico), los cuales no fueron notificados en el registro de itinerarios.</t>
  </si>
  <si>
    <t>COPA COLOMBIA</t>
  </si>
  <si>
    <t>CUMPLIMIENTO AEROLINEA</t>
  </si>
  <si>
    <t>CUMPLIMIENTO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</si>
</sst>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3" xfId="0" applyNumberFormat="1" applyBorder="1"/>
    <xf numFmtId="0" fontId="0" fillId="0" borderId="5" xfId="0" applyNumberFormat="1" applyBorder="1"/>
    <xf numFmtId="0" fontId="0" fillId="0" borderId="2" xfId="0" applyNumberFormat="1" applyBorder="1"/>
    <xf numFmtId="0" fontId="0" fillId="0" borderId="6" xfId="0" applyBorder="1" applyAlignment="1">
      <alignment horizontal="left" indent="2"/>
    </xf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indent="3"/>
    </xf>
    <xf numFmtId="0" fontId="0" fillId="0" borderId="5" xfId="0" applyBorder="1" applyAlignment="1">
      <alignment horizontal="left" indent="3"/>
    </xf>
    <xf numFmtId="0" fontId="2" fillId="0" borderId="5" xfId="0" applyFont="1" applyBorder="1" applyAlignment="1">
      <alignment horizontal="left" indent="2"/>
    </xf>
    <xf numFmtId="0" fontId="4" fillId="2" borderId="1" xfId="0" applyNumberFormat="1" applyFont="1" applyFill="1" applyBorder="1"/>
    <xf numFmtId="0" fontId="4" fillId="3" borderId="8" xfId="0" applyFont="1" applyFill="1" applyBorder="1" applyAlignment="1">
      <alignment horizontal="left" indent="1"/>
    </xf>
    <xf numFmtId="0" fontId="4" fillId="3" borderId="5" xfId="0" applyNumberFormat="1" applyFont="1" applyFill="1" applyBorder="1"/>
    <xf numFmtId="0" fontId="4" fillId="0" borderId="5" xfId="0" applyFont="1" applyBorder="1" applyAlignment="1">
      <alignment horizontal="left" indent="1"/>
    </xf>
    <xf numFmtId="0" fontId="4" fillId="0" borderId="5" xfId="0" applyNumberFormat="1" applyFont="1" applyBorder="1"/>
    <xf numFmtId="0" fontId="4" fillId="2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 indent="1"/>
    </xf>
    <xf numFmtId="0" fontId="4" fillId="3" borderId="2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 indent="1"/>
    </xf>
    <xf numFmtId="0" fontId="4" fillId="3" borderId="3" xfId="0" applyNumberFormat="1" applyFont="1" applyFill="1" applyBorder="1"/>
    <xf numFmtId="0" fontId="4" fillId="3" borderId="2" xfId="0" applyFont="1" applyFill="1" applyBorder="1" applyAlignment="1">
      <alignment horizontal="left" indent="1"/>
    </xf>
    <xf numFmtId="0" fontId="5" fillId="0" borderId="2" xfId="0" applyFont="1" applyBorder="1" applyAlignment="1">
      <alignment horizontal="left" indent="2"/>
    </xf>
    <xf numFmtId="0" fontId="5" fillId="0" borderId="5" xfId="0" applyFont="1" applyBorder="1" applyAlignment="1">
      <alignment horizontal="left" indent="2"/>
    </xf>
    <xf numFmtId="0" fontId="4" fillId="2" borderId="10" xfId="0" applyNumberFormat="1" applyFont="1" applyFill="1" applyBorder="1"/>
    <xf numFmtId="0" fontId="4" fillId="2" borderId="11" xfId="0" applyNumberFormat="1" applyFont="1" applyFill="1" applyBorder="1"/>
    <xf numFmtId="0" fontId="8" fillId="3" borderId="9" xfId="0" applyFont="1" applyFill="1" applyBorder="1" applyAlignment="1">
      <alignment horizontal="left"/>
    </xf>
    <xf numFmtId="9" fontId="2" fillId="0" borderId="0" xfId="0" applyNumberFormat="1" applyFont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0" fillId="0" borderId="4" xfId="0" applyBorder="1" applyAlignment="1">
      <alignment horizontal="left" indent="3"/>
    </xf>
    <xf numFmtId="0" fontId="4" fillId="2" borderId="7" xfId="0" applyFont="1" applyFill="1" applyBorder="1" applyAlignment="1">
      <alignment horizontal="left"/>
    </xf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0" fillId="0" borderId="4" xfId="0" applyNumberFormat="1" applyBorder="1"/>
    <xf numFmtId="0" fontId="0" fillId="0" borderId="6" xfId="0" applyBorder="1" applyAlignment="1">
      <alignment horizontal="left" indent="3"/>
    </xf>
    <xf numFmtId="0" fontId="4" fillId="2" borderId="5" xfId="0" applyFont="1" applyFill="1" applyBorder="1" applyAlignment="1">
      <alignment horizontal="left"/>
    </xf>
    <xf numFmtId="0" fontId="5" fillId="0" borderId="6" xfId="0" applyFont="1" applyBorder="1" applyAlignment="1">
      <alignment horizontal="left" indent="2"/>
    </xf>
    <xf numFmtId="0" fontId="1" fillId="0" borderId="5" xfId="0" applyNumberFormat="1" applyFont="1" applyBorder="1"/>
    <xf numFmtId="0" fontId="1" fillId="0" borderId="3" xfId="0" applyNumberFormat="1" applyFont="1" applyBorder="1"/>
    <xf numFmtId="0" fontId="1" fillId="0" borderId="2" xfId="0" applyNumberFormat="1" applyFont="1" applyBorder="1"/>
    <xf numFmtId="0" fontId="4" fillId="3" borderId="6" xfId="0" applyFont="1" applyFill="1" applyBorder="1" applyAlignment="1">
      <alignment horizontal="left"/>
    </xf>
    <xf numFmtId="9" fontId="8" fillId="3" borderId="5" xfId="0" applyNumberFormat="1" applyFont="1" applyFill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9" fontId="2" fillId="2" borderId="8" xfId="0" applyNumberFormat="1" applyFont="1" applyFill="1" applyBorder="1" applyAlignment="1">
      <alignment horizontal="center"/>
    </xf>
    <xf numFmtId="9" fontId="8" fillId="3" borderId="8" xfId="0" applyNumberFormat="1" applyFont="1" applyFill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9" fontId="8" fillId="3" borderId="3" xfId="0" applyNumberFormat="1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right"/>
    </xf>
    <xf numFmtId="164" fontId="4" fillId="3" borderId="6" xfId="2" applyNumberFormat="1" applyFont="1" applyFill="1" applyBorder="1" applyAlignment="1">
      <alignment horizontal="right"/>
    </xf>
    <xf numFmtId="164" fontId="4" fillId="3" borderId="1" xfId="2" applyNumberFormat="1" applyFont="1" applyFill="1" applyBorder="1"/>
    <xf numFmtId="164" fontId="4" fillId="3" borderId="9" xfId="2" applyNumberFormat="1" applyFont="1" applyFill="1" applyBorder="1"/>
    <xf numFmtId="0" fontId="4" fillId="5" borderId="1" xfId="0" applyFont="1" applyFill="1" applyBorder="1" applyAlignment="1">
      <alignment horizontal="left"/>
    </xf>
    <xf numFmtId="9" fontId="2" fillId="5" borderId="1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9" fillId="5" borderId="1" xfId="0" applyNumberFormat="1" applyFont="1" applyFill="1" applyBorder="1"/>
    <xf numFmtId="9" fontId="2" fillId="5" borderId="8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0" fontId="4" fillId="5" borderId="12" xfId="0" applyFont="1" applyFill="1" applyBorder="1" applyAlignment="1">
      <alignment horizontal="left"/>
    </xf>
    <xf numFmtId="0" fontId="9" fillId="0" borderId="5" xfId="0" applyNumberFormat="1" applyFont="1" applyBorder="1"/>
    <xf numFmtId="9" fontId="2" fillId="0" borderId="5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11" fillId="0" borderId="5" xfId="0" applyNumberFormat="1" applyFont="1" applyBorder="1"/>
    <xf numFmtId="0" fontId="4" fillId="2" borderId="6" xfId="0" applyNumberFormat="1" applyFont="1" applyFill="1" applyBorder="1"/>
    <xf numFmtId="9" fontId="2" fillId="2" borderId="6" xfId="0" applyNumberFormat="1" applyFont="1" applyFill="1" applyBorder="1" applyAlignment="1">
      <alignment horizontal="center"/>
    </xf>
    <xf numFmtId="0" fontId="0" fillId="0" borderId="6" xfId="0" applyNumberFormat="1" applyBorder="1"/>
    <xf numFmtId="0" fontId="11" fillId="2" borderId="1" xfId="0" applyFont="1" applyFill="1" applyBorder="1" applyAlignment="1">
      <alignment horizontal="left"/>
    </xf>
    <xf numFmtId="0" fontId="11" fillId="2" borderId="1" xfId="0" applyNumberFormat="1" applyFont="1" applyFill="1" applyBorder="1"/>
    <xf numFmtId="164" fontId="0" fillId="0" borderId="0" xfId="0" applyNumberFormat="1"/>
    <xf numFmtId="9" fontId="11" fillId="2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9" fontId="2" fillId="5" borderId="6" xfId="0" applyNumberFormat="1" applyFont="1" applyFill="1" applyBorder="1" applyAlignment="1">
      <alignment horizontal="center"/>
    </xf>
    <xf numFmtId="0" fontId="9" fillId="5" borderId="6" xfId="0" applyNumberFormat="1" applyFont="1" applyFill="1" applyBorder="1"/>
    <xf numFmtId="9" fontId="11" fillId="5" borderId="1" xfId="0" applyNumberFormat="1" applyFont="1" applyFill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9" fontId="4" fillId="3" borderId="8" xfId="0" applyNumberFormat="1" applyFont="1" applyFill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/>
    </xf>
    <xf numFmtId="12" fontId="8" fillId="3" borderId="8" xfId="0" applyNumberFormat="1" applyFont="1" applyFill="1" applyBorder="1" applyAlignment="1">
      <alignment horizontal="center" vertical="center" wrapText="1"/>
    </xf>
    <xf numFmtId="12" fontId="4" fillId="3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2" fontId="4" fillId="3" borderId="8" xfId="0" applyNumberFormat="1" applyFont="1" applyFill="1" applyBorder="1" applyAlignment="1">
      <alignment horizontal="center" vertical="center" wrapText="1"/>
    </xf>
    <xf numFmtId="9" fontId="8" fillId="3" borderId="6" xfId="0" applyNumberFormat="1" applyFont="1" applyFill="1" applyBorder="1" applyAlignment="1">
      <alignment horizontal="center" vertical="center" wrapText="1"/>
    </xf>
    <xf numFmtId="9" fontId="8" fillId="4" borderId="8" xfId="0" applyNumberFormat="1" applyFont="1" applyFill="1" applyBorder="1" applyAlignment="1">
      <alignment horizontal="center" vertical="center" wrapText="1"/>
    </xf>
    <xf numFmtId="9" fontId="8" fillId="4" borderId="6" xfId="0" applyNumberFormat="1" applyFont="1" applyFill="1" applyBorder="1" applyAlignment="1">
      <alignment horizontal="center" vertical="center" wrapText="1"/>
    </xf>
    <xf numFmtId="9" fontId="8" fillId="3" borderId="8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9" fontId="4" fillId="4" borderId="8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FFFFCC"/>
      <color rgb="FFFFFF99"/>
      <color rgb="FF66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selection activeCell="F10" sqref="E8:F10"/>
    </sheetView>
  </sheetViews>
  <sheetFormatPr baseColWidth="10" defaultRowHeight="13.2" x14ac:dyDescent="0.25"/>
  <cols>
    <col min="1" max="1" width="5.21875" customWidth="1"/>
    <col min="2" max="2" width="37.44140625" bestFit="1" customWidth="1"/>
    <col min="3" max="3" width="16.109375" customWidth="1"/>
    <col min="4" max="4" width="16.77734375" style="26" customWidth="1"/>
  </cols>
  <sheetData>
    <row r="1" spans="1:4" ht="15.6" x14ac:dyDescent="0.3">
      <c r="A1" s="84" t="s">
        <v>81</v>
      </c>
      <c r="B1" s="84"/>
      <c r="C1" s="84"/>
    </row>
    <row r="2" spans="1:4" x14ac:dyDescent="0.25">
      <c r="A2" s="85" t="s">
        <v>87</v>
      </c>
      <c r="B2" s="85"/>
      <c r="C2" s="85"/>
    </row>
    <row r="3" spans="1:4" ht="13.8" x14ac:dyDescent="0.25">
      <c r="A3" s="86" t="s">
        <v>82</v>
      </c>
      <c r="B3" s="86"/>
      <c r="C3" s="86"/>
    </row>
    <row r="4" spans="1:4" ht="13.8" thickBot="1" x14ac:dyDescent="0.3"/>
    <row r="5" spans="1:4" ht="13.2" customHeight="1" x14ac:dyDescent="0.25">
      <c r="B5" s="82" t="s">
        <v>86</v>
      </c>
      <c r="C5" s="87" t="s">
        <v>83</v>
      </c>
      <c r="D5" s="79" t="s">
        <v>100</v>
      </c>
    </row>
    <row r="6" spans="1:4" ht="28.8" customHeight="1" thickBot="1" x14ac:dyDescent="0.3">
      <c r="B6" s="83"/>
      <c r="C6" s="83"/>
      <c r="D6" s="88"/>
    </row>
    <row r="7" spans="1:4" ht="13.8" thickBot="1" x14ac:dyDescent="0.3">
      <c r="B7" s="17" t="s">
        <v>4</v>
      </c>
      <c r="C7" s="9">
        <v>9</v>
      </c>
      <c r="D7" s="27">
        <v>1</v>
      </c>
    </row>
    <row r="8" spans="1:4" x14ac:dyDescent="0.25">
      <c r="B8" s="15" t="s">
        <v>79</v>
      </c>
      <c r="C8" s="11">
        <v>6</v>
      </c>
      <c r="D8" s="77"/>
    </row>
    <row r="9" spans="1:4" x14ac:dyDescent="0.25">
      <c r="B9" s="12" t="s">
        <v>80</v>
      </c>
      <c r="C9" s="62">
        <v>3</v>
      </c>
      <c r="D9" s="78"/>
    </row>
    <row r="10" spans="1:4" ht="13.8" thickBot="1" x14ac:dyDescent="0.3">
      <c r="B10" s="5" t="s">
        <v>77</v>
      </c>
      <c r="C10" s="2">
        <v>3</v>
      </c>
      <c r="D10" s="81"/>
    </row>
    <row r="11" spans="1:4" ht="13.8" thickBot="1" x14ac:dyDescent="0.3">
      <c r="B11" s="17" t="s">
        <v>5</v>
      </c>
      <c r="C11" s="9">
        <v>155</v>
      </c>
      <c r="D11" s="27">
        <f>(C12+C14+C17+C18+C19)/C11</f>
        <v>0.97419354838709682</v>
      </c>
    </row>
    <row r="12" spans="1:4" x14ac:dyDescent="0.25">
      <c r="B12" s="15" t="s">
        <v>79</v>
      </c>
      <c r="C12" s="11">
        <v>124</v>
      </c>
      <c r="D12" s="77"/>
    </row>
    <row r="13" spans="1:4" x14ac:dyDescent="0.25">
      <c r="B13" s="12" t="s">
        <v>78</v>
      </c>
      <c r="C13" s="13">
        <v>2</v>
      </c>
      <c r="D13" s="78"/>
    </row>
    <row r="14" spans="1:4" x14ac:dyDescent="0.25">
      <c r="B14" s="5" t="s">
        <v>75</v>
      </c>
      <c r="C14" s="2">
        <v>2</v>
      </c>
      <c r="D14" s="78"/>
    </row>
    <row r="15" spans="1:4" x14ac:dyDescent="0.25">
      <c r="B15" s="12" t="s">
        <v>80</v>
      </c>
      <c r="C15" s="13">
        <v>29</v>
      </c>
      <c r="D15" s="78"/>
    </row>
    <row r="16" spans="1:4" x14ac:dyDescent="0.25">
      <c r="B16" s="5" t="s">
        <v>73</v>
      </c>
      <c r="C16" s="2">
        <v>4</v>
      </c>
      <c r="D16" s="78"/>
    </row>
    <row r="17" spans="2:4" x14ac:dyDescent="0.25">
      <c r="B17" s="5" t="s">
        <v>74</v>
      </c>
      <c r="C17" s="2">
        <v>4</v>
      </c>
      <c r="D17" s="78"/>
    </row>
    <row r="18" spans="2:4" x14ac:dyDescent="0.25">
      <c r="B18" s="5" t="s">
        <v>77</v>
      </c>
      <c r="C18" s="2">
        <v>15</v>
      </c>
      <c r="D18" s="78"/>
    </row>
    <row r="19" spans="2:4" ht="13.8" thickBot="1" x14ac:dyDescent="0.3">
      <c r="B19" s="5" t="s">
        <v>75</v>
      </c>
      <c r="C19" s="2">
        <v>6</v>
      </c>
      <c r="D19" s="78"/>
    </row>
    <row r="20" spans="2:4" ht="13.8" thickBot="1" x14ac:dyDescent="0.3">
      <c r="B20" s="17" t="s">
        <v>7</v>
      </c>
      <c r="C20" s="9">
        <v>2893</v>
      </c>
      <c r="D20" s="27">
        <f>(C21+C24+C25+C26+C27+C30+C31+C32+C33)/C20</f>
        <v>0.93743518838575868</v>
      </c>
    </row>
    <row r="21" spans="2:4" x14ac:dyDescent="0.25">
      <c r="B21" s="15" t="s">
        <v>79</v>
      </c>
      <c r="C21" s="11">
        <v>1833</v>
      </c>
      <c r="D21" s="77"/>
    </row>
    <row r="22" spans="2:4" x14ac:dyDescent="0.25">
      <c r="B22" s="12" t="s">
        <v>78</v>
      </c>
      <c r="C22" s="65">
        <v>127</v>
      </c>
      <c r="D22" s="78"/>
    </row>
    <row r="23" spans="2:4" x14ac:dyDescent="0.25">
      <c r="B23" s="5" t="s">
        <v>73</v>
      </c>
      <c r="C23" s="2">
        <v>1</v>
      </c>
      <c r="D23" s="78"/>
    </row>
    <row r="24" spans="2:4" x14ac:dyDescent="0.25">
      <c r="B24" s="5" t="s">
        <v>74</v>
      </c>
      <c r="C24" s="2">
        <v>5</v>
      </c>
      <c r="D24" s="78"/>
    </row>
    <row r="25" spans="2:4" x14ac:dyDescent="0.25">
      <c r="B25" s="5" t="s">
        <v>77</v>
      </c>
      <c r="C25" s="2">
        <v>112</v>
      </c>
      <c r="D25" s="78"/>
    </row>
    <row r="26" spans="2:4" x14ac:dyDescent="0.25">
      <c r="B26" s="5" t="s">
        <v>75</v>
      </c>
      <c r="C26" s="2">
        <v>8</v>
      </c>
      <c r="D26" s="78"/>
    </row>
    <row r="27" spans="2:4" x14ac:dyDescent="0.25">
      <c r="B27" s="5" t="s">
        <v>76</v>
      </c>
      <c r="C27" s="2">
        <v>1</v>
      </c>
      <c r="D27" s="78"/>
    </row>
    <row r="28" spans="2:4" x14ac:dyDescent="0.25">
      <c r="B28" s="12" t="s">
        <v>80</v>
      </c>
      <c r="C28" s="65">
        <v>933</v>
      </c>
      <c r="D28" s="78"/>
    </row>
    <row r="29" spans="2:4" x14ac:dyDescent="0.25">
      <c r="B29" s="5" t="s">
        <v>73</v>
      </c>
      <c r="C29" s="2">
        <v>180</v>
      </c>
      <c r="D29" s="78"/>
    </row>
    <row r="30" spans="2:4" x14ac:dyDescent="0.25">
      <c r="B30" s="5" t="s">
        <v>74</v>
      </c>
      <c r="C30" s="2">
        <v>129</v>
      </c>
      <c r="D30" s="78"/>
    </row>
    <row r="31" spans="2:4" x14ac:dyDescent="0.25">
      <c r="B31" s="5" t="s">
        <v>77</v>
      </c>
      <c r="C31" s="2">
        <v>341</v>
      </c>
      <c r="D31" s="78"/>
    </row>
    <row r="32" spans="2:4" x14ac:dyDescent="0.25">
      <c r="B32" s="5" t="s">
        <v>75</v>
      </c>
      <c r="C32" s="2">
        <v>235</v>
      </c>
      <c r="D32" s="78"/>
    </row>
    <row r="33" spans="2:4" ht="13.8" thickBot="1" x14ac:dyDescent="0.3">
      <c r="B33" s="4" t="s">
        <v>76</v>
      </c>
      <c r="C33" s="2">
        <v>48</v>
      </c>
      <c r="D33" s="78"/>
    </row>
    <row r="34" spans="2:4" ht="13.8" thickBot="1" x14ac:dyDescent="0.3">
      <c r="B34" s="17" t="s">
        <v>6</v>
      </c>
      <c r="C34" s="9">
        <v>36</v>
      </c>
      <c r="D34" s="27">
        <f>(C35+C37+C38+C40+C41)/C34</f>
        <v>1</v>
      </c>
    </row>
    <row r="35" spans="2:4" x14ac:dyDescent="0.25">
      <c r="B35" s="15" t="s">
        <v>79</v>
      </c>
      <c r="C35" s="11">
        <v>22</v>
      </c>
      <c r="D35" s="77"/>
    </row>
    <row r="36" spans="2:4" x14ac:dyDescent="0.25">
      <c r="B36" s="12" t="s">
        <v>78</v>
      </c>
      <c r="C36" s="65">
        <v>10</v>
      </c>
      <c r="D36" s="78"/>
    </row>
    <row r="37" spans="2:4" x14ac:dyDescent="0.25">
      <c r="B37" s="5" t="s">
        <v>77</v>
      </c>
      <c r="C37" s="2">
        <v>6</v>
      </c>
      <c r="D37" s="78"/>
    </row>
    <row r="38" spans="2:4" x14ac:dyDescent="0.25">
      <c r="B38" s="5" t="s">
        <v>75</v>
      </c>
      <c r="C38" s="2">
        <v>4</v>
      </c>
      <c r="D38" s="78"/>
    </row>
    <row r="39" spans="2:4" x14ac:dyDescent="0.25">
      <c r="B39" s="12" t="s">
        <v>80</v>
      </c>
      <c r="C39" s="65">
        <v>4</v>
      </c>
      <c r="D39" s="78"/>
    </row>
    <row r="40" spans="2:4" x14ac:dyDescent="0.25">
      <c r="B40" s="5" t="s">
        <v>74</v>
      </c>
      <c r="C40" s="2">
        <v>2</v>
      </c>
      <c r="D40" s="78"/>
    </row>
    <row r="41" spans="2:4" ht="13.8" thickBot="1" x14ac:dyDescent="0.3">
      <c r="B41" s="5" t="s">
        <v>77</v>
      </c>
      <c r="C41" s="2">
        <v>2</v>
      </c>
      <c r="D41" s="78"/>
    </row>
    <row r="42" spans="2:4" ht="13.8" thickBot="1" x14ac:dyDescent="0.3">
      <c r="B42" s="17" t="s">
        <v>10</v>
      </c>
      <c r="C42" s="9">
        <v>415</v>
      </c>
      <c r="D42" s="27">
        <f>(C43+C46+C47+C48+C49+C52+C53+C54+C55)/C42</f>
        <v>0.98072289156626502</v>
      </c>
    </row>
    <row r="43" spans="2:4" x14ac:dyDescent="0.25">
      <c r="B43" s="15" t="s">
        <v>79</v>
      </c>
      <c r="C43" s="11">
        <v>233</v>
      </c>
      <c r="D43" s="77"/>
    </row>
    <row r="44" spans="2:4" x14ac:dyDescent="0.25">
      <c r="B44" s="12" t="s">
        <v>78</v>
      </c>
      <c r="C44" s="65">
        <v>51</v>
      </c>
      <c r="D44" s="78"/>
    </row>
    <row r="45" spans="2:4" x14ac:dyDescent="0.25">
      <c r="B45" s="5" t="s">
        <v>73</v>
      </c>
      <c r="C45" s="2">
        <v>6</v>
      </c>
      <c r="D45" s="78"/>
    </row>
    <row r="46" spans="2:4" x14ac:dyDescent="0.25">
      <c r="B46" s="5" t="s">
        <v>74</v>
      </c>
      <c r="C46" s="2">
        <v>4</v>
      </c>
      <c r="D46" s="78"/>
    </row>
    <row r="47" spans="2:4" x14ac:dyDescent="0.25">
      <c r="B47" s="5" t="s">
        <v>77</v>
      </c>
      <c r="C47" s="2">
        <v>35</v>
      </c>
      <c r="D47" s="78"/>
    </row>
    <row r="48" spans="2:4" x14ac:dyDescent="0.25">
      <c r="B48" s="5" t="s">
        <v>75</v>
      </c>
      <c r="C48" s="2">
        <v>4</v>
      </c>
      <c r="D48" s="78"/>
    </row>
    <row r="49" spans="2:4" x14ac:dyDescent="0.25">
      <c r="B49" s="5" t="s">
        <v>76</v>
      </c>
      <c r="C49" s="2">
        <v>2</v>
      </c>
      <c r="D49" s="78"/>
    </row>
    <row r="50" spans="2:4" x14ac:dyDescent="0.25">
      <c r="B50" s="12" t="s">
        <v>80</v>
      </c>
      <c r="C50" s="65">
        <v>131</v>
      </c>
      <c r="D50" s="78"/>
    </row>
    <row r="51" spans="2:4" x14ac:dyDescent="0.25">
      <c r="B51" s="5" t="s">
        <v>73</v>
      </c>
      <c r="C51" s="2">
        <v>2</v>
      </c>
      <c r="D51" s="78"/>
    </row>
    <row r="52" spans="2:4" x14ac:dyDescent="0.25">
      <c r="B52" s="5" t="s">
        <v>74</v>
      </c>
      <c r="C52" s="2">
        <v>4</v>
      </c>
      <c r="D52" s="78"/>
    </row>
    <row r="53" spans="2:4" x14ac:dyDescent="0.25">
      <c r="B53" s="5" t="s">
        <v>77</v>
      </c>
      <c r="C53" s="2">
        <v>86</v>
      </c>
      <c r="D53" s="78"/>
    </row>
    <row r="54" spans="2:4" x14ac:dyDescent="0.25">
      <c r="B54" s="5" t="s">
        <v>75</v>
      </c>
      <c r="C54" s="2">
        <v>29</v>
      </c>
      <c r="D54" s="78"/>
    </row>
    <row r="55" spans="2:4" ht="13.8" thickBot="1" x14ac:dyDescent="0.3">
      <c r="B55" s="5" t="s">
        <v>76</v>
      </c>
      <c r="C55" s="2">
        <v>10</v>
      </c>
      <c r="D55" s="78"/>
    </row>
    <row r="56" spans="2:4" ht="13.8" thickBot="1" x14ac:dyDescent="0.3">
      <c r="B56" s="17" t="s">
        <v>11</v>
      </c>
      <c r="C56" s="9">
        <v>172</v>
      </c>
      <c r="D56" s="27">
        <f>(C57+C59+C62+C63+C64)/C56</f>
        <v>0.96511627906976749</v>
      </c>
    </row>
    <row r="57" spans="2:4" x14ac:dyDescent="0.25">
      <c r="B57" s="15" t="s">
        <v>79</v>
      </c>
      <c r="C57" s="11">
        <v>109</v>
      </c>
      <c r="D57" s="77"/>
    </row>
    <row r="58" spans="2:4" x14ac:dyDescent="0.25">
      <c r="B58" s="12" t="s">
        <v>78</v>
      </c>
      <c r="C58" s="13">
        <v>10</v>
      </c>
      <c r="D58" s="78"/>
    </row>
    <row r="59" spans="2:4" x14ac:dyDescent="0.25">
      <c r="B59" s="5" t="s">
        <v>77</v>
      </c>
      <c r="C59" s="2">
        <v>10</v>
      </c>
      <c r="D59" s="78"/>
    </row>
    <row r="60" spans="2:4" x14ac:dyDescent="0.25">
      <c r="B60" s="12" t="s">
        <v>80</v>
      </c>
      <c r="C60" s="65">
        <v>53</v>
      </c>
      <c r="D60" s="78"/>
    </row>
    <row r="61" spans="2:4" x14ac:dyDescent="0.25">
      <c r="B61" s="5" t="s">
        <v>73</v>
      </c>
      <c r="C61" s="2">
        <v>6</v>
      </c>
      <c r="D61" s="78"/>
    </row>
    <row r="62" spans="2:4" x14ac:dyDescent="0.25">
      <c r="B62" s="5" t="s">
        <v>74</v>
      </c>
      <c r="C62" s="2">
        <v>4</v>
      </c>
      <c r="D62" s="78"/>
    </row>
    <row r="63" spans="2:4" x14ac:dyDescent="0.25">
      <c r="B63" s="5" t="s">
        <v>77</v>
      </c>
      <c r="C63" s="2">
        <v>30</v>
      </c>
      <c r="D63" s="78"/>
    </row>
    <row r="64" spans="2:4" ht="13.8" thickBot="1" x14ac:dyDescent="0.3">
      <c r="B64" s="5" t="s">
        <v>75</v>
      </c>
      <c r="C64" s="2">
        <v>13</v>
      </c>
      <c r="D64" s="78"/>
    </row>
    <row r="65" spans="2:4" ht="13.8" thickBot="1" x14ac:dyDescent="0.3">
      <c r="B65" s="17" t="s">
        <v>12</v>
      </c>
      <c r="C65" s="9">
        <v>36</v>
      </c>
      <c r="D65" s="27">
        <f>(C66+C68)/C65</f>
        <v>1</v>
      </c>
    </row>
    <row r="66" spans="2:4" x14ac:dyDescent="0.25">
      <c r="B66" s="15" t="s">
        <v>79</v>
      </c>
      <c r="C66" s="11">
        <v>34</v>
      </c>
      <c r="D66" s="78"/>
    </row>
    <row r="67" spans="2:4" x14ac:dyDescent="0.25">
      <c r="B67" s="12" t="s">
        <v>80</v>
      </c>
      <c r="C67" s="13">
        <v>2</v>
      </c>
      <c r="D67" s="78"/>
    </row>
    <row r="68" spans="2:4" ht="13.8" thickBot="1" x14ac:dyDescent="0.3">
      <c r="B68" s="5" t="s">
        <v>77</v>
      </c>
      <c r="C68" s="2">
        <v>2</v>
      </c>
      <c r="D68" s="78"/>
    </row>
    <row r="69" spans="2:4" ht="13.8" thickBot="1" x14ac:dyDescent="0.3">
      <c r="B69" s="17" t="s">
        <v>30</v>
      </c>
      <c r="C69" s="9">
        <v>31</v>
      </c>
      <c r="D69" s="27">
        <v>0.97</v>
      </c>
    </row>
    <row r="70" spans="2:4" x14ac:dyDescent="0.25">
      <c r="B70" s="15" t="s">
        <v>79</v>
      </c>
      <c r="C70" s="11">
        <v>19</v>
      </c>
      <c r="D70" s="77"/>
    </row>
    <row r="71" spans="2:4" x14ac:dyDescent="0.25">
      <c r="B71" s="12" t="s">
        <v>78</v>
      </c>
      <c r="C71" s="13">
        <v>6</v>
      </c>
      <c r="D71" s="78"/>
    </row>
    <row r="72" spans="2:4" x14ac:dyDescent="0.25">
      <c r="B72" s="5" t="s">
        <v>77</v>
      </c>
      <c r="C72" s="2">
        <v>6</v>
      </c>
      <c r="D72" s="78"/>
    </row>
    <row r="73" spans="2:4" x14ac:dyDescent="0.25">
      <c r="B73" s="12" t="s">
        <v>80</v>
      </c>
      <c r="C73" s="13">
        <v>6</v>
      </c>
      <c r="D73" s="78"/>
    </row>
    <row r="74" spans="2:4" x14ac:dyDescent="0.25">
      <c r="B74" s="5" t="s">
        <v>73</v>
      </c>
      <c r="C74" s="2">
        <v>1</v>
      </c>
      <c r="D74" s="78"/>
    </row>
    <row r="75" spans="2:4" x14ac:dyDescent="0.25">
      <c r="B75" s="5" t="s">
        <v>74</v>
      </c>
      <c r="C75" s="2">
        <v>2</v>
      </c>
      <c r="D75" s="78"/>
    </row>
    <row r="76" spans="2:4" ht="13.8" thickBot="1" x14ac:dyDescent="0.3">
      <c r="B76" s="4" t="s">
        <v>77</v>
      </c>
      <c r="C76" s="2">
        <v>3</v>
      </c>
      <c r="D76" s="78"/>
    </row>
    <row r="77" spans="2:4" ht="13.8" thickBot="1" x14ac:dyDescent="0.3">
      <c r="B77" s="17" t="s">
        <v>35</v>
      </c>
      <c r="C77" s="9">
        <v>9</v>
      </c>
      <c r="D77" s="27">
        <v>1</v>
      </c>
    </row>
    <row r="78" spans="2:4" x14ac:dyDescent="0.25">
      <c r="B78" s="12" t="s">
        <v>78</v>
      </c>
      <c r="C78" s="13">
        <v>3</v>
      </c>
      <c r="D78" s="77"/>
    </row>
    <row r="79" spans="2:4" x14ac:dyDescent="0.25">
      <c r="B79" s="5" t="s">
        <v>77</v>
      </c>
      <c r="C79" s="2">
        <v>3</v>
      </c>
      <c r="D79" s="78"/>
    </row>
    <row r="80" spans="2:4" x14ac:dyDescent="0.25">
      <c r="B80" s="12" t="s">
        <v>80</v>
      </c>
      <c r="C80" s="13">
        <v>6</v>
      </c>
      <c r="D80" s="78"/>
    </row>
    <row r="81" spans="2:4" ht="13.8" thickBot="1" x14ac:dyDescent="0.3">
      <c r="B81" s="5" t="s">
        <v>77</v>
      </c>
      <c r="C81" s="2">
        <v>6</v>
      </c>
      <c r="D81" s="81"/>
    </row>
    <row r="82" spans="2:4" ht="13.8" thickBot="1" x14ac:dyDescent="0.3">
      <c r="B82" s="17" t="s">
        <v>23</v>
      </c>
      <c r="C82" s="9">
        <v>583</v>
      </c>
      <c r="D82" s="27">
        <f>(C83+C86+C87+C90+C91+C92+C93)/C82</f>
        <v>1.0102915951972555</v>
      </c>
    </row>
    <row r="83" spans="2:4" x14ac:dyDescent="0.25">
      <c r="B83" s="15" t="s">
        <v>79</v>
      </c>
      <c r="C83" s="11">
        <v>417</v>
      </c>
      <c r="D83" s="77"/>
    </row>
    <row r="84" spans="2:4" x14ac:dyDescent="0.25">
      <c r="B84" s="12" t="s">
        <v>78</v>
      </c>
      <c r="C84" s="65">
        <v>58</v>
      </c>
      <c r="D84" s="78"/>
    </row>
    <row r="85" spans="2:4" x14ac:dyDescent="0.25">
      <c r="B85" s="5" t="s">
        <v>73</v>
      </c>
      <c r="C85" s="2">
        <v>4</v>
      </c>
      <c r="D85" s="78"/>
    </row>
    <row r="86" spans="2:4" x14ac:dyDescent="0.25">
      <c r="B86" s="5" t="s">
        <v>77</v>
      </c>
      <c r="C86" s="2">
        <v>62</v>
      </c>
      <c r="D86" s="78"/>
    </row>
    <row r="87" spans="2:4" x14ac:dyDescent="0.25">
      <c r="B87" s="5" t="s">
        <v>75</v>
      </c>
      <c r="C87" s="2">
        <v>10</v>
      </c>
      <c r="D87" s="78"/>
    </row>
    <row r="88" spans="2:4" x14ac:dyDescent="0.25">
      <c r="B88" s="12" t="s">
        <v>80</v>
      </c>
      <c r="C88" s="65">
        <v>108</v>
      </c>
      <c r="D88" s="78"/>
    </row>
    <row r="89" spans="2:4" x14ac:dyDescent="0.25">
      <c r="B89" s="5" t="s">
        <v>73</v>
      </c>
      <c r="C89" s="2">
        <v>8</v>
      </c>
      <c r="D89" s="78"/>
    </row>
    <row r="90" spans="2:4" x14ac:dyDescent="0.25">
      <c r="B90" s="5" t="s">
        <v>74</v>
      </c>
      <c r="C90" s="2">
        <v>15</v>
      </c>
      <c r="D90" s="78"/>
    </row>
    <row r="91" spans="2:4" x14ac:dyDescent="0.25">
      <c r="B91" s="5" t="s">
        <v>77</v>
      </c>
      <c r="C91" s="2">
        <v>55</v>
      </c>
      <c r="D91" s="78"/>
    </row>
    <row r="92" spans="2:4" x14ac:dyDescent="0.25">
      <c r="B92" s="5" t="s">
        <v>75</v>
      </c>
      <c r="C92" s="2">
        <v>26</v>
      </c>
      <c r="D92" s="78"/>
    </row>
    <row r="93" spans="2:4" ht="13.8" thickBot="1" x14ac:dyDescent="0.3">
      <c r="B93" s="4" t="s">
        <v>76</v>
      </c>
      <c r="C93" s="2">
        <v>4</v>
      </c>
      <c r="D93" s="78"/>
    </row>
    <row r="94" spans="2:4" ht="13.8" thickBot="1" x14ac:dyDescent="0.3">
      <c r="B94" s="17" t="s">
        <v>1</v>
      </c>
      <c r="C94" s="9">
        <v>34</v>
      </c>
      <c r="D94" s="27">
        <v>1</v>
      </c>
    </row>
    <row r="95" spans="2:4" x14ac:dyDescent="0.25">
      <c r="B95" s="15" t="s">
        <v>79</v>
      </c>
      <c r="C95" s="11">
        <v>20</v>
      </c>
      <c r="D95" s="77"/>
    </row>
    <row r="96" spans="2:4" x14ac:dyDescent="0.25">
      <c r="B96" s="12" t="s">
        <v>80</v>
      </c>
      <c r="C96" s="65">
        <v>14</v>
      </c>
      <c r="D96" s="78"/>
    </row>
    <row r="97" spans="2:5" x14ac:dyDescent="0.25">
      <c r="B97" s="5" t="s">
        <v>74</v>
      </c>
      <c r="C97" s="2">
        <v>2</v>
      </c>
      <c r="D97" s="78"/>
    </row>
    <row r="98" spans="2:5" x14ac:dyDescent="0.25">
      <c r="B98" s="5" t="s">
        <v>77</v>
      </c>
      <c r="C98" s="2">
        <v>10</v>
      </c>
      <c r="D98" s="78"/>
    </row>
    <row r="99" spans="2:5" ht="13.8" thickBot="1" x14ac:dyDescent="0.3">
      <c r="B99" s="5" t="s">
        <v>75</v>
      </c>
      <c r="C99" s="2">
        <v>2</v>
      </c>
      <c r="D99" s="78"/>
    </row>
    <row r="100" spans="2:5" ht="13.8" thickBot="1" x14ac:dyDescent="0.3">
      <c r="B100" s="29" t="s">
        <v>85</v>
      </c>
      <c r="C100" s="50">
        <f>C94+C82+C77+C69+C65+C56+C42+C34+C20+C11+C7</f>
        <v>4373</v>
      </c>
      <c r="D100" s="79">
        <f>(C101+C97+C98+C99+C93+C92+C91+C90+C87+C86+C81+C79+C76+C75+C72+C68+C64+C63+C59+C55+C54+C53+C52+C49+C48+C47+C46+C41+C40+C38+C37+C33+C31+C30+C27+C26+C25+C24+C19+C18+C17+C10+C14)/C100</f>
        <v>0.90098330665447057</v>
      </c>
    </row>
    <row r="101" spans="2:5" ht="13.8" thickBot="1" x14ac:dyDescent="0.3">
      <c r="B101" s="25" t="s">
        <v>88</v>
      </c>
      <c r="C101" s="51">
        <f>C8+C12+C21+C35+C43+C57+C66+C83+C95+C70</f>
        <v>2817</v>
      </c>
      <c r="D101" s="80"/>
    </row>
    <row r="107" spans="2:5" x14ac:dyDescent="0.25">
      <c r="E107" s="71"/>
    </row>
  </sheetData>
  <mergeCells count="18">
    <mergeCell ref="D8:D10"/>
    <mergeCell ref="D12:D19"/>
    <mergeCell ref="D21:D33"/>
    <mergeCell ref="B5:B6"/>
    <mergeCell ref="A1:C1"/>
    <mergeCell ref="A2:C2"/>
    <mergeCell ref="A3:C3"/>
    <mergeCell ref="C5:C6"/>
    <mergeCell ref="D5:D6"/>
    <mergeCell ref="D83:D93"/>
    <mergeCell ref="D95:D99"/>
    <mergeCell ref="D100:D101"/>
    <mergeCell ref="D35:D41"/>
    <mergeCell ref="D43:D55"/>
    <mergeCell ref="D57:D64"/>
    <mergeCell ref="D66:D68"/>
    <mergeCell ref="D70:D76"/>
    <mergeCell ref="D78:D8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5"/>
  <sheetViews>
    <sheetView workbookViewId="0">
      <selection activeCell="G14" sqref="G14"/>
    </sheetView>
  </sheetViews>
  <sheetFormatPr baseColWidth="10" defaultRowHeight="13.2" x14ac:dyDescent="0.25"/>
  <cols>
    <col min="1" max="1" width="6.109375" customWidth="1"/>
    <col min="2" max="2" width="44.6640625" bestFit="1" customWidth="1"/>
    <col min="3" max="3" width="13.88671875" customWidth="1"/>
    <col min="4" max="4" width="16.77734375" style="26" customWidth="1"/>
  </cols>
  <sheetData>
    <row r="1" spans="1:4" ht="15.6" x14ac:dyDescent="0.3">
      <c r="A1" s="84" t="s">
        <v>81</v>
      </c>
      <c r="B1" s="84"/>
      <c r="C1" s="84"/>
    </row>
    <row r="2" spans="1:4" x14ac:dyDescent="0.25">
      <c r="A2" s="85" t="s">
        <v>87</v>
      </c>
      <c r="B2" s="85"/>
      <c r="C2" s="85"/>
    </row>
    <row r="3" spans="1:4" ht="13.8" x14ac:dyDescent="0.25">
      <c r="A3" s="86" t="s">
        <v>82</v>
      </c>
      <c r="B3" s="86"/>
      <c r="C3" s="86"/>
    </row>
    <row r="4" spans="1:4" ht="13.8" thickBot="1" x14ac:dyDescent="0.3"/>
    <row r="5" spans="1:4" x14ac:dyDescent="0.25">
      <c r="B5" s="82" t="s">
        <v>86</v>
      </c>
      <c r="C5" s="87" t="s">
        <v>83</v>
      </c>
      <c r="D5" s="79" t="s">
        <v>100</v>
      </c>
    </row>
    <row r="6" spans="1:4" ht="15.6" customHeight="1" thickBot="1" x14ac:dyDescent="0.3">
      <c r="B6" s="83"/>
      <c r="C6" s="83"/>
      <c r="D6" s="88"/>
    </row>
    <row r="7" spans="1:4" ht="13.8" thickBot="1" x14ac:dyDescent="0.3">
      <c r="B7" s="14" t="s">
        <v>3</v>
      </c>
      <c r="C7" s="9">
        <v>84</v>
      </c>
      <c r="D7" s="27">
        <v>0.95</v>
      </c>
    </row>
    <row r="8" spans="1:4" x14ac:dyDescent="0.25">
      <c r="B8" s="15" t="s">
        <v>79</v>
      </c>
      <c r="C8" s="11">
        <v>49</v>
      </c>
      <c r="D8" s="77"/>
    </row>
    <row r="9" spans="1:4" x14ac:dyDescent="0.25">
      <c r="B9" s="12" t="s">
        <v>78</v>
      </c>
      <c r="C9" s="13">
        <v>2</v>
      </c>
      <c r="D9" s="78"/>
    </row>
    <row r="10" spans="1:4" x14ac:dyDescent="0.25">
      <c r="B10" s="5" t="s">
        <v>77</v>
      </c>
      <c r="C10" s="2">
        <v>2</v>
      </c>
      <c r="D10" s="78"/>
    </row>
    <row r="11" spans="1:4" x14ac:dyDescent="0.25">
      <c r="B11" s="12" t="s">
        <v>80</v>
      </c>
      <c r="C11" s="13">
        <v>33</v>
      </c>
      <c r="D11" s="78"/>
    </row>
    <row r="12" spans="1:4" x14ac:dyDescent="0.25">
      <c r="B12" s="5" t="s">
        <v>73</v>
      </c>
      <c r="C12" s="2">
        <v>4</v>
      </c>
      <c r="D12" s="78"/>
    </row>
    <row r="13" spans="1:4" x14ac:dyDescent="0.25">
      <c r="B13" s="5" t="s">
        <v>74</v>
      </c>
      <c r="C13" s="2">
        <v>10</v>
      </c>
      <c r="D13" s="78"/>
    </row>
    <row r="14" spans="1:4" x14ac:dyDescent="0.25">
      <c r="B14" s="5" t="s">
        <v>77</v>
      </c>
      <c r="C14" s="2">
        <v>15</v>
      </c>
      <c r="D14" s="78"/>
    </row>
    <row r="15" spans="1:4" x14ac:dyDescent="0.25">
      <c r="B15" s="5" t="s">
        <v>75</v>
      </c>
      <c r="C15" s="2">
        <v>2</v>
      </c>
      <c r="D15" s="78"/>
    </row>
    <row r="16" spans="1:4" ht="13.8" thickBot="1" x14ac:dyDescent="0.3">
      <c r="B16" s="5" t="s">
        <v>76</v>
      </c>
      <c r="C16" s="2">
        <v>2</v>
      </c>
      <c r="D16" s="81"/>
    </row>
    <row r="17" spans="2:4" ht="13.8" thickBot="1" x14ac:dyDescent="0.3">
      <c r="B17" s="17" t="s">
        <v>41</v>
      </c>
      <c r="C17" s="9">
        <v>13</v>
      </c>
      <c r="D17" s="27">
        <v>0.77</v>
      </c>
    </row>
    <row r="18" spans="2:4" x14ac:dyDescent="0.25">
      <c r="B18" s="15" t="s">
        <v>79</v>
      </c>
      <c r="C18" s="11">
        <v>4</v>
      </c>
      <c r="D18" s="77"/>
    </row>
    <row r="19" spans="2:4" x14ac:dyDescent="0.25">
      <c r="B19" s="12" t="s">
        <v>80</v>
      </c>
      <c r="C19" s="13">
        <v>9</v>
      </c>
      <c r="D19" s="78"/>
    </row>
    <row r="20" spans="2:4" x14ac:dyDescent="0.25">
      <c r="B20" s="5" t="s">
        <v>73</v>
      </c>
      <c r="C20" s="2">
        <v>3</v>
      </c>
      <c r="D20" s="78"/>
    </row>
    <row r="21" spans="2:4" x14ac:dyDescent="0.25">
      <c r="B21" s="5" t="s">
        <v>74</v>
      </c>
      <c r="C21" s="2">
        <v>2</v>
      </c>
      <c r="D21" s="78"/>
    </row>
    <row r="22" spans="2:4" x14ac:dyDescent="0.25">
      <c r="B22" s="5" t="s">
        <v>77</v>
      </c>
      <c r="C22" s="2">
        <v>3</v>
      </c>
      <c r="D22" s="78"/>
    </row>
    <row r="23" spans="2:4" ht="13.8" thickBot="1" x14ac:dyDescent="0.3">
      <c r="B23" s="5" t="s">
        <v>76</v>
      </c>
      <c r="C23" s="2">
        <v>1</v>
      </c>
      <c r="D23" s="81"/>
    </row>
    <row r="24" spans="2:4" ht="13.8" thickBot="1" x14ac:dyDescent="0.3">
      <c r="B24" s="17" t="s">
        <v>4</v>
      </c>
      <c r="C24" s="9">
        <v>241</v>
      </c>
      <c r="D24" s="27">
        <v>0.95</v>
      </c>
    </row>
    <row r="25" spans="2:4" x14ac:dyDescent="0.25">
      <c r="B25" s="15" t="s">
        <v>79</v>
      </c>
      <c r="C25" s="11">
        <v>133</v>
      </c>
      <c r="D25" s="77"/>
    </row>
    <row r="26" spans="2:4" x14ac:dyDescent="0.25">
      <c r="B26" s="12" t="s">
        <v>78</v>
      </c>
      <c r="C26" s="13">
        <v>12</v>
      </c>
      <c r="D26" s="78"/>
    </row>
    <row r="27" spans="2:4" x14ac:dyDescent="0.25">
      <c r="B27" s="5" t="s">
        <v>74</v>
      </c>
      <c r="C27" s="2">
        <v>10</v>
      </c>
      <c r="D27" s="78"/>
    </row>
    <row r="28" spans="2:4" x14ac:dyDescent="0.25">
      <c r="B28" s="5" t="s">
        <v>75</v>
      </c>
      <c r="C28" s="2">
        <v>1</v>
      </c>
      <c r="D28" s="78"/>
    </row>
    <row r="29" spans="2:4" x14ac:dyDescent="0.25">
      <c r="B29" s="5" t="s">
        <v>76</v>
      </c>
      <c r="C29" s="2">
        <v>1</v>
      </c>
      <c r="D29" s="78"/>
    </row>
    <row r="30" spans="2:4" x14ac:dyDescent="0.25">
      <c r="B30" s="12" t="s">
        <v>80</v>
      </c>
      <c r="C30" s="13">
        <v>96</v>
      </c>
      <c r="D30" s="78"/>
    </row>
    <row r="31" spans="2:4" x14ac:dyDescent="0.25">
      <c r="B31" s="5" t="s">
        <v>73</v>
      </c>
      <c r="C31" s="2">
        <v>12</v>
      </c>
      <c r="D31" s="78"/>
    </row>
    <row r="32" spans="2:4" x14ac:dyDescent="0.25">
      <c r="B32" s="5" t="s">
        <v>74</v>
      </c>
      <c r="C32" s="2">
        <v>20</v>
      </c>
      <c r="D32" s="78"/>
    </row>
    <row r="33" spans="2:4" x14ac:dyDescent="0.25">
      <c r="B33" s="5" t="s">
        <v>77</v>
      </c>
      <c r="C33" s="2">
        <v>37</v>
      </c>
      <c r="D33" s="78"/>
    </row>
    <row r="34" spans="2:4" x14ac:dyDescent="0.25">
      <c r="B34" s="5" t="s">
        <v>75</v>
      </c>
      <c r="C34" s="2">
        <v>21</v>
      </c>
      <c r="D34" s="78"/>
    </row>
    <row r="35" spans="2:4" ht="13.8" thickBot="1" x14ac:dyDescent="0.3">
      <c r="B35" s="5" t="s">
        <v>76</v>
      </c>
      <c r="C35" s="2">
        <v>6</v>
      </c>
      <c r="D35" s="81"/>
    </row>
    <row r="36" spans="2:4" ht="13.8" thickBot="1" x14ac:dyDescent="0.3">
      <c r="B36" s="17" t="s">
        <v>8</v>
      </c>
      <c r="C36" s="9">
        <v>84</v>
      </c>
      <c r="D36" s="27">
        <v>0.8</v>
      </c>
    </row>
    <row r="37" spans="2:4" x14ac:dyDescent="0.25">
      <c r="B37" s="15" t="s">
        <v>79</v>
      </c>
      <c r="C37" s="11">
        <v>5</v>
      </c>
      <c r="D37" s="77"/>
    </row>
    <row r="38" spans="2:4" x14ac:dyDescent="0.25">
      <c r="B38" s="12" t="s">
        <v>78</v>
      </c>
      <c r="C38" s="13">
        <v>14</v>
      </c>
      <c r="D38" s="78"/>
    </row>
    <row r="39" spans="2:4" x14ac:dyDescent="0.25">
      <c r="B39" s="5" t="s">
        <v>73</v>
      </c>
      <c r="C39" s="2">
        <v>2</v>
      </c>
      <c r="D39" s="78"/>
    </row>
    <row r="40" spans="2:4" x14ac:dyDescent="0.25">
      <c r="B40" s="5" t="s">
        <v>74</v>
      </c>
      <c r="C40" s="2">
        <v>2</v>
      </c>
      <c r="D40" s="78"/>
    </row>
    <row r="41" spans="2:4" x14ac:dyDescent="0.25">
      <c r="B41" s="5" t="s">
        <v>77</v>
      </c>
      <c r="C41" s="2">
        <v>7</v>
      </c>
      <c r="D41" s="78"/>
    </row>
    <row r="42" spans="2:4" x14ac:dyDescent="0.25">
      <c r="B42" s="5" t="s">
        <v>76</v>
      </c>
      <c r="C42" s="2">
        <v>3</v>
      </c>
      <c r="D42" s="78"/>
    </row>
    <row r="43" spans="2:4" x14ac:dyDescent="0.25">
      <c r="B43" s="12" t="s">
        <v>80</v>
      </c>
      <c r="C43" s="13">
        <v>65</v>
      </c>
      <c r="D43" s="78"/>
    </row>
    <row r="44" spans="2:4" x14ac:dyDescent="0.25">
      <c r="B44" s="5" t="s">
        <v>73</v>
      </c>
      <c r="C44" s="2">
        <v>15</v>
      </c>
      <c r="D44" s="78"/>
    </row>
    <row r="45" spans="2:4" x14ac:dyDescent="0.25">
      <c r="B45" s="5" t="s">
        <v>74</v>
      </c>
      <c r="C45" s="2">
        <v>21</v>
      </c>
      <c r="D45" s="78"/>
    </row>
    <row r="46" spans="2:4" x14ac:dyDescent="0.25">
      <c r="B46" s="5" t="s">
        <v>77</v>
      </c>
      <c r="C46" s="2">
        <v>21</v>
      </c>
      <c r="D46" s="78"/>
    </row>
    <row r="47" spans="2:4" ht="13.8" thickBot="1" x14ac:dyDescent="0.3">
      <c r="B47" s="5" t="s">
        <v>76</v>
      </c>
      <c r="C47" s="2">
        <v>8</v>
      </c>
      <c r="D47" s="81"/>
    </row>
    <row r="48" spans="2:4" ht="13.8" thickBot="1" x14ac:dyDescent="0.3">
      <c r="B48" s="17" t="s">
        <v>14</v>
      </c>
      <c r="C48" s="9">
        <v>227</v>
      </c>
      <c r="D48" s="27">
        <v>0.95</v>
      </c>
    </row>
    <row r="49" spans="2:4" x14ac:dyDescent="0.25">
      <c r="B49" s="15" t="s">
        <v>79</v>
      </c>
      <c r="C49" s="11">
        <v>129</v>
      </c>
      <c r="D49" s="77"/>
    </row>
    <row r="50" spans="2:4" x14ac:dyDescent="0.25">
      <c r="B50" s="12" t="s">
        <v>78</v>
      </c>
      <c r="C50" s="13">
        <v>22</v>
      </c>
      <c r="D50" s="78"/>
    </row>
    <row r="51" spans="2:4" x14ac:dyDescent="0.25">
      <c r="B51" s="5" t="s">
        <v>74</v>
      </c>
      <c r="C51" s="2">
        <v>17</v>
      </c>
      <c r="D51" s="78"/>
    </row>
    <row r="52" spans="2:4" x14ac:dyDescent="0.25">
      <c r="B52" s="5" t="s">
        <v>76</v>
      </c>
      <c r="C52" s="2">
        <v>5</v>
      </c>
      <c r="D52" s="78"/>
    </row>
    <row r="53" spans="2:4" x14ac:dyDescent="0.25">
      <c r="B53" s="12" t="s">
        <v>80</v>
      </c>
      <c r="C53" s="13">
        <v>76</v>
      </c>
      <c r="D53" s="78"/>
    </row>
    <row r="54" spans="2:4" x14ac:dyDescent="0.25">
      <c r="B54" s="5" t="s">
        <v>73</v>
      </c>
      <c r="C54" s="2">
        <v>11</v>
      </c>
      <c r="D54" s="78"/>
    </row>
    <row r="55" spans="2:4" x14ac:dyDescent="0.25">
      <c r="B55" s="5" t="s">
        <v>74</v>
      </c>
      <c r="C55" s="2">
        <v>31</v>
      </c>
      <c r="D55" s="78"/>
    </row>
    <row r="56" spans="2:4" x14ac:dyDescent="0.25">
      <c r="B56" s="5" t="s">
        <v>77</v>
      </c>
      <c r="C56" s="2">
        <v>23</v>
      </c>
      <c r="D56" s="78"/>
    </row>
    <row r="57" spans="2:4" x14ac:dyDescent="0.25">
      <c r="B57" s="5" t="s">
        <v>75</v>
      </c>
      <c r="C57" s="2">
        <v>8</v>
      </c>
      <c r="D57" s="78"/>
    </row>
    <row r="58" spans="2:4" ht="13.8" thickBot="1" x14ac:dyDescent="0.3">
      <c r="B58" s="5" t="s">
        <v>76</v>
      </c>
      <c r="C58" s="2">
        <v>3</v>
      </c>
      <c r="D58" s="81"/>
    </row>
    <row r="59" spans="2:4" ht="13.8" thickBot="1" x14ac:dyDescent="0.3">
      <c r="B59" s="17" t="s">
        <v>5</v>
      </c>
      <c r="C59" s="9">
        <v>923</v>
      </c>
      <c r="D59" s="27">
        <f>(C60+C62+C63+C66+C67+C68+C69)/C59</f>
        <v>0.97291440953412789</v>
      </c>
    </row>
    <row r="60" spans="2:4" x14ac:dyDescent="0.25">
      <c r="B60" s="15" t="s">
        <v>79</v>
      </c>
      <c r="C60" s="11">
        <v>601</v>
      </c>
      <c r="D60" s="77"/>
    </row>
    <row r="61" spans="2:4" x14ac:dyDescent="0.25">
      <c r="B61" s="12" t="s">
        <v>78</v>
      </c>
      <c r="C61" s="65">
        <v>55</v>
      </c>
      <c r="D61" s="78"/>
    </row>
    <row r="62" spans="2:4" x14ac:dyDescent="0.25">
      <c r="B62" s="5" t="s">
        <v>74</v>
      </c>
      <c r="C62" s="2">
        <v>7</v>
      </c>
      <c r="D62" s="78"/>
    </row>
    <row r="63" spans="2:4" x14ac:dyDescent="0.25">
      <c r="B63" s="5" t="s">
        <v>77</v>
      </c>
      <c r="C63" s="2">
        <v>48</v>
      </c>
      <c r="D63" s="78"/>
    </row>
    <row r="64" spans="2:4" x14ac:dyDescent="0.25">
      <c r="B64" s="12" t="s">
        <v>80</v>
      </c>
      <c r="C64" s="65">
        <v>267</v>
      </c>
      <c r="D64" s="78"/>
    </row>
    <row r="65" spans="2:4" x14ac:dyDescent="0.25">
      <c r="B65" s="5" t="s">
        <v>73</v>
      </c>
      <c r="C65" s="2">
        <v>25</v>
      </c>
      <c r="D65" s="78"/>
    </row>
    <row r="66" spans="2:4" x14ac:dyDescent="0.25">
      <c r="B66" s="5" t="s">
        <v>74</v>
      </c>
      <c r="C66" s="2">
        <v>53</v>
      </c>
      <c r="D66" s="78"/>
    </row>
    <row r="67" spans="2:4" x14ac:dyDescent="0.25">
      <c r="B67" s="5" t="s">
        <v>77</v>
      </c>
      <c r="C67" s="2">
        <v>120</v>
      </c>
      <c r="D67" s="78"/>
    </row>
    <row r="68" spans="2:4" x14ac:dyDescent="0.25">
      <c r="B68" s="5" t="s">
        <v>75</v>
      </c>
      <c r="C68" s="2">
        <v>55</v>
      </c>
      <c r="D68" s="78"/>
    </row>
    <row r="69" spans="2:4" ht="13.8" thickBot="1" x14ac:dyDescent="0.3">
      <c r="B69" s="5" t="s">
        <v>76</v>
      </c>
      <c r="C69" s="2">
        <v>14</v>
      </c>
      <c r="D69" s="81"/>
    </row>
    <row r="70" spans="2:4" ht="13.8" thickBot="1" x14ac:dyDescent="0.3">
      <c r="B70" s="17" t="s">
        <v>7</v>
      </c>
      <c r="C70" s="9">
        <v>8393</v>
      </c>
      <c r="D70" s="27">
        <f>(C71+C74+C75+C76+C77+C80+C81+C82+C83)/C70</f>
        <v>0.96103896103896103</v>
      </c>
    </row>
    <row r="71" spans="2:4" x14ac:dyDescent="0.25">
      <c r="B71" s="15" t="s">
        <v>79</v>
      </c>
      <c r="C71" s="11">
        <v>5791</v>
      </c>
      <c r="D71" s="77"/>
    </row>
    <row r="72" spans="2:4" x14ac:dyDescent="0.25">
      <c r="B72" s="12" t="s">
        <v>78</v>
      </c>
      <c r="C72" s="65">
        <v>371</v>
      </c>
      <c r="D72" s="78"/>
    </row>
    <row r="73" spans="2:4" x14ac:dyDescent="0.25">
      <c r="B73" s="5" t="s">
        <v>73</v>
      </c>
      <c r="C73" s="2">
        <v>5</v>
      </c>
      <c r="D73" s="78"/>
    </row>
    <row r="74" spans="2:4" x14ac:dyDescent="0.25">
      <c r="B74" s="5" t="s">
        <v>74</v>
      </c>
      <c r="C74" s="2">
        <v>114</v>
      </c>
      <c r="D74" s="78"/>
    </row>
    <row r="75" spans="2:4" x14ac:dyDescent="0.25">
      <c r="B75" s="5" t="s">
        <v>77</v>
      </c>
      <c r="C75" s="2">
        <v>196</v>
      </c>
      <c r="D75" s="78"/>
    </row>
    <row r="76" spans="2:4" x14ac:dyDescent="0.25">
      <c r="B76" s="5" t="s">
        <v>75</v>
      </c>
      <c r="C76" s="2">
        <v>27</v>
      </c>
      <c r="D76" s="78"/>
    </row>
    <row r="77" spans="2:4" x14ac:dyDescent="0.25">
      <c r="B77" s="5" t="s">
        <v>76</v>
      </c>
      <c r="C77" s="2">
        <v>29</v>
      </c>
      <c r="D77" s="78"/>
    </row>
    <row r="78" spans="2:4" x14ac:dyDescent="0.25">
      <c r="B78" s="12" t="s">
        <v>80</v>
      </c>
      <c r="C78" s="65">
        <v>2231</v>
      </c>
      <c r="D78" s="78"/>
    </row>
    <row r="79" spans="2:4" x14ac:dyDescent="0.25">
      <c r="B79" s="5" t="s">
        <v>73</v>
      </c>
      <c r="C79" s="2">
        <v>322</v>
      </c>
      <c r="D79" s="78"/>
    </row>
    <row r="80" spans="2:4" x14ac:dyDescent="0.25">
      <c r="B80" s="5" t="s">
        <v>74</v>
      </c>
      <c r="C80" s="2">
        <v>391</v>
      </c>
      <c r="D80" s="78"/>
    </row>
    <row r="81" spans="2:4" x14ac:dyDescent="0.25">
      <c r="B81" s="5" t="s">
        <v>77</v>
      </c>
      <c r="C81" s="2">
        <v>1023</v>
      </c>
      <c r="D81" s="78"/>
    </row>
    <row r="82" spans="2:4" x14ac:dyDescent="0.25">
      <c r="B82" s="5" t="s">
        <v>75</v>
      </c>
      <c r="C82" s="2">
        <v>324</v>
      </c>
      <c r="D82" s="78"/>
    </row>
    <row r="83" spans="2:4" ht="13.8" thickBot="1" x14ac:dyDescent="0.3">
      <c r="B83" s="4" t="s">
        <v>76</v>
      </c>
      <c r="C83" s="2">
        <v>171</v>
      </c>
      <c r="D83" s="81"/>
    </row>
    <row r="84" spans="2:4" ht="13.8" thickBot="1" x14ac:dyDescent="0.3">
      <c r="B84" s="17" t="s">
        <v>6</v>
      </c>
      <c r="C84" s="9">
        <v>1068</v>
      </c>
      <c r="D84" s="27">
        <f>(C85+C87+C88+C89+C90+C93+C94+C95+C96)/C84</f>
        <v>0.95411985018726597</v>
      </c>
    </row>
    <row r="85" spans="2:4" x14ac:dyDescent="0.25">
      <c r="B85" s="15" t="s">
        <v>79</v>
      </c>
      <c r="C85" s="11">
        <v>630</v>
      </c>
      <c r="D85" s="77"/>
    </row>
    <row r="86" spans="2:4" x14ac:dyDescent="0.25">
      <c r="B86" s="12" t="s">
        <v>78</v>
      </c>
      <c r="C86" s="65">
        <v>68</v>
      </c>
      <c r="D86" s="78"/>
    </row>
    <row r="87" spans="2:4" x14ac:dyDescent="0.25">
      <c r="B87" s="5" t="s">
        <v>74</v>
      </c>
      <c r="C87" s="2">
        <v>26</v>
      </c>
      <c r="D87" s="78"/>
    </row>
    <row r="88" spans="2:4" x14ac:dyDescent="0.25">
      <c r="B88" s="5" t="s">
        <v>77</v>
      </c>
      <c r="C88" s="2">
        <v>19</v>
      </c>
      <c r="D88" s="78"/>
    </row>
    <row r="89" spans="2:4" x14ac:dyDescent="0.25">
      <c r="B89" s="5" t="s">
        <v>75</v>
      </c>
      <c r="C89" s="2">
        <v>21</v>
      </c>
      <c r="D89" s="78"/>
    </row>
    <row r="90" spans="2:4" x14ac:dyDescent="0.25">
      <c r="B90" s="5" t="s">
        <v>76</v>
      </c>
      <c r="C90" s="2">
        <v>2</v>
      </c>
      <c r="D90" s="78"/>
    </row>
    <row r="91" spans="2:4" x14ac:dyDescent="0.25">
      <c r="B91" s="12" t="s">
        <v>80</v>
      </c>
      <c r="C91" s="65">
        <v>370</v>
      </c>
      <c r="D91" s="78"/>
    </row>
    <row r="92" spans="2:4" x14ac:dyDescent="0.25">
      <c r="B92" s="5" t="s">
        <v>73</v>
      </c>
      <c r="C92" s="2">
        <v>49</v>
      </c>
      <c r="D92" s="78"/>
    </row>
    <row r="93" spans="2:4" x14ac:dyDescent="0.25">
      <c r="B93" s="5" t="s">
        <v>74</v>
      </c>
      <c r="C93" s="2">
        <v>179</v>
      </c>
      <c r="D93" s="78"/>
    </row>
    <row r="94" spans="2:4" x14ac:dyDescent="0.25">
      <c r="B94" s="5" t="s">
        <v>77</v>
      </c>
      <c r="C94" s="2">
        <v>90</v>
      </c>
      <c r="D94" s="78"/>
    </row>
    <row r="95" spans="2:4" x14ac:dyDescent="0.25">
      <c r="B95" s="5" t="s">
        <v>75</v>
      </c>
      <c r="C95" s="2">
        <v>35</v>
      </c>
      <c r="D95" s="78"/>
    </row>
    <row r="96" spans="2:4" ht="13.8" thickBot="1" x14ac:dyDescent="0.3">
      <c r="B96" s="5" t="s">
        <v>76</v>
      </c>
      <c r="C96" s="2">
        <v>17</v>
      </c>
      <c r="D96" s="81"/>
    </row>
    <row r="97" spans="2:4" ht="13.8" thickBot="1" x14ac:dyDescent="0.3">
      <c r="B97" s="17" t="s">
        <v>9</v>
      </c>
      <c r="C97" s="9">
        <v>14</v>
      </c>
      <c r="D97" s="27">
        <v>0.71</v>
      </c>
    </row>
    <row r="98" spans="2:4" x14ac:dyDescent="0.25">
      <c r="B98" s="15" t="s">
        <v>79</v>
      </c>
      <c r="C98" s="11">
        <v>4</v>
      </c>
      <c r="D98" s="77"/>
    </row>
    <row r="99" spans="2:4" x14ac:dyDescent="0.25">
      <c r="B99" s="12" t="s">
        <v>78</v>
      </c>
      <c r="C99" s="13">
        <v>1</v>
      </c>
      <c r="D99" s="78"/>
    </row>
    <row r="100" spans="2:4" x14ac:dyDescent="0.25">
      <c r="B100" s="5" t="s">
        <v>77</v>
      </c>
      <c r="C100" s="2">
        <v>1</v>
      </c>
      <c r="D100" s="78"/>
    </row>
    <row r="101" spans="2:4" x14ac:dyDescent="0.25">
      <c r="B101" s="12" t="s">
        <v>80</v>
      </c>
      <c r="C101" s="13">
        <v>9</v>
      </c>
      <c r="D101" s="78"/>
    </row>
    <row r="102" spans="2:4" x14ac:dyDescent="0.25">
      <c r="B102" s="5" t="s">
        <v>73</v>
      </c>
      <c r="C102" s="2">
        <v>4</v>
      </c>
      <c r="D102" s="78"/>
    </row>
    <row r="103" spans="2:4" x14ac:dyDescent="0.25">
      <c r="B103" s="5" t="s">
        <v>74</v>
      </c>
      <c r="C103" s="2">
        <v>1</v>
      </c>
      <c r="D103" s="78"/>
    </row>
    <row r="104" spans="2:4" x14ac:dyDescent="0.25">
      <c r="B104" s="5" t="s">
        <v>77</v>
      </c>
      <c r="C104" s="2">
        <v>2</v>
      </c>
      <c r="D104" s="78"/>
    </row>
    <row r="105" spans="2:4" ht="13.8" thickBot="1" x14ac:dyDescent="0.3">
      <c r="B105" s="5" t="s">
        <v>76</v>
      </c>
      <c r="C105" s="2">
        <v>2</v>
      </c>
      <c r="D105" s="81"/>
    </row>
    <row r="106" spans="2:4" ht="13.8" thickBot="1" x14ac:dyDescent="0.3">
      <c r="B106" s="17" t="s">
        <v>10</v>
      </c>
      <c r="C106" s="9">
        <v>1828</v>
      </c>
      <c r="D106" s="27">
        <f>(C107+C110+C111+C112+C113+C116+C117+C118+C119)/C106</f>
        <v>0.96444201312910283</v>
      </c>
    </row>
    <row r="107" spans="2:4" x14ac:dyDescent="0.25">
      <c r="B107" s="15" t="s">
        <v>79</v>
      </c>
      <c r="C107" s="11">
        <v>1082</v>
      </c>
      <c r="D107" s="77"/>
    </row>
    <row r="108" spans="2:4" x14ac:dyDescent="0.25">
      <c r="B108" s="12" t="s">
        <v>78</v>
      </c>
      <c r="C108" s="65">
        <v>166</v>
      </c>
      <c r="D108" s="78"/>
    </row>
    <row r="109" spans="2:4" x14ac:dyDescent="0.25">
      <c r="B109" s="5" t="s">
        <v>73</v>
      </c>
      <c r="C109" s="2">
        <v>13</v>
      </c>
      <c r="D109" s="78"/>
    </row>
    <row r="110" spans="2:4" x14ac:dyDescent="0.25">
      <c r="B110" s="5" t="s">
        <v>74</v>
      </c>
      <c r="C110" s="2">
        <v>14</v>
      </c>
      <c r="D110" s="78"/>
    </row>
    <row r="111" spans="2:4" x14ac:dyDescent="0.25">
      <c r="B111" s="5" t="s">
        <v>77</v>
      </c>
      <c r="C111" s="2">
        <v>107</v>
      </c>
      <c r="D111" s="78"/>
    </row>
    <row r="112" spans="2:4" x14ac:dyDescent="0.25">
      <c r="B112" s="5" t="s">
        <v>75</v>
      </c>
      <c r="C112" s="2">
        <v>22</v>
      </c>
      <c r="D112" s="78"/>
    </row>
    <row r="113" spans="2:4" x14ac:dyDescent="0.25">
      <c r="B113" s="5" t="s">
        <v>76</v>
      </c>
      <c r="C113" s="2">
        <v>10</v>
      </c>
      <c r="D113" s="78"/>
    </row>
    <row r="114" spans="2:4" x14ac:dyDescent="0.25">
      <c r="B114" s="12" t="s">
        <v>80</v>
      </c>
      <c r="C114" s="65">
        <v>580</v>
      </c>
      <c r="D114" s="78"/>
    </row>
    <row r="115" spans="2:4" x14ac:dyDescent="0.25">
      <c r="B115" s="5" t="s">
        <v>73</v>
      </c>
      <c r="C115" s="2">
        <v>52</v>
      </c>
      <c r="D115" s="78"/>
    </row>
    <row r="116" spans="2:4" x14ac:dyDescent="0.25">
      <c r="B116" s="5" t="s">
        <v>74</v>
      </c>
      <c r="C116" s="2">
        <v>66</v>
      </c>
      <c r="D116" s="78"/>
    </row>
    <row r="117" spans="2:4" x14ac:dyDescent="0.25">
      <c r="B117" s="5" t="s">
        <v>77</v>
      </c>
      <c r="C117" s="2">
        <v>331</v>
      </c>
      <c r="D117" s="78"/>
    </row>
    <row r="118" spans="2:4" x14ac:dyDescent="0.25">
      <c r="B118" s="5" t="s">
        <v>75</v>
      </c>
      <c r="C118" s="2">
        <v>98</v>
      </c>
      <c r="D118" s="78"/>
    </row>
    <row r="119" spans="2:4" ht="13.8" thickBot="1" x14ac:dyDescent="0.3">
      <c r="B119" s="5" t="s">
        <v>76</v>
      </c>
      <c r="C119" s="2">
        <v>33</v>
      </c>
      <c r="D119" s="81"/>
    </row>
    <row r="120" spans="2:4" ht="13.8" thickBot="1" x14ac:dyDescent="0.3">
      <c r="B120" s="17" t="s">
        <v>39</v>
      </c>
      <c r="C120" s="9">
        <v>4</v>
      </c>
      <c r="D120" s="27">
        <v>1</v>
      </c>
    </row>
    <row r="121" spans="2:4" x14ac:dyDescent="0.25">
      <c r="B121" s="15" t="s">
        <v>79</v>
      </c>
      <c r="C121" s="11">
        <v>1</v>
      </c>
      <c r="D121" s="77"/>
    </row>
    <row r="122" spans="2:4" x14ac:dyDescent="0.25">
      <c r="B122" s="12" t="s">
        <v>80</v>
      </c>
      <c r="C122" s="13">
        <v>3</v>
      </c>
      <c r="D122" s="78"/>
    </row>
    <row r="123" spans="2:4" x14ac:dyDescent="0.25">
      <c r="B123" s="5" t="s">
        <v>74</v>
      </c>
      <c r="C123" s="2">
        <v>2</v>
      </c>
      <c r="D123" s="78"/>
    </row>
    <row r="124" spans="2:4" ht="13.8" thickBot="1" x14ac:dyDescent="0.3">
      <c r="B124" s="5" t="s">
        <v>77</v>
      </c>
      <c r="C124" s="2">
        <v>1</v>
      </c>
      <c r="D124" s="81"/>
    </row>
    <row r="125" spans="2:4" ht="13.8" thickBot="1" x14ac:dyDescent="0.3">
      <c r="B125" s="17" t="s">
        <v>2</v>
      </c>
      <c r="C125" s="9">
        <v>307</v>
      </c>
      <c r="D125" s="27">
        <v>0.94</v>
      </c>
    </row>
    <row r="126" spans="2:4" x14ac:dyDescent="0.25">
      <c r="B126" s="15" t="s">
        <v>79</v>
      </c>
      <c r="C126" s="11">
        <v>93</v>
      </c>
      <c r="D126" s="77"/>
    </row>
    <row r="127" spans="2:4" x14ac:dyDescent="0.25">
      <c r="B127" s="12" t="s">
        <v>78</v>
      </c>
      <c r="C127" s="13">
        <v>46</v>
      </c>
      <c r="D127" s="78"/>
    </row>
    <row r="128" spans="2:4" x14ac:dyDescent="0.25">
      <c r="B128" s="5" t="s">
        <v>73</v>
      </c>
      <c r="C128" s="2">
        <v>1</v>
      </c>
      <c r="D128" s="78"/>
    </row>
    <row r="129" spans="2:4" x14ac:dyDescent="0.25">
      <c r="B129" s="5" t="s">
        <v>74</v>
      </c>
      <c r="C129" s="2">
        <v>2</v>
      </c>
      <c r="D129" s="78"/>
    </row>
    <row r="130" spans="2:4" x14ac:dyDescent="0.25">
      <c r="B130" s="5" t="s">
        <v>77</v>
      </c>
      <c r="C130" s="2">
        <v>41</v>
      </c>
      <c r="D130" s="78"/>
    </row>
    <row r="131" spans="2:4" x14ac:dyDescent="0.25">
      <c r="B131" s="5" t="s">
        <v>76</v>
      </c>
      <c r="C131" s="2">
        <v>2</v>
      </c>
      <c r="D131" s="78"/>
    </row>
    <row r="132" spans="2:4" x14ac:dyDescent="0.25">
      <c r="B132" s="12" t="s">
        <v>80</v>
      </c>
      <c r="C132" s="13">
        <v>168</v>
      </c>
      <c r="D132" s="78"/>
    </row>
    <row r="133" spans="2:4" x14ac:dyDescent="0.25">
      <c r="B133" s="5" t="s">
        <v>73</v>
      </c>
      <c r="C133" s="2">
        <v>16</v>
      </c>
      <c r="D133" s="78"/>
    </row>
    <row r="134" spans="2:4" x14ac:dyDescent="0.25">
      <c r="B134" s="5" t="s">
        <v>74</v>
      </c>
      <c r="C134" s="2">
        <v>55</v>
      </c>
      <c r="D134" s="78"/>
    </row>
    <row r="135" spans="2:4" x14ac:dyDescent="0.25">
      <c r="B135" s="5" t="s">
        <v>77</v>
      </c>
      <c r="C135" s="2">
        <v>75</v>
      </c>
      <c r="D135" s="78"/>
    </row>
    <row r="136" spans="2:4" x14ac:dyDescent="0.25">
      <c r="B136" s="5" t="s">
        <v>75</v>
      </c>
      <c r="C136" s="2">
        <v>6</v>
      </c>
      <c r="D136" s="78"/>
    </row>
    <row r="137" spans="2:4" ht="13.8" thickBot="1" x14ac:dyDescent="0.3">
      <c r="B137" s="5" t="s">
        <v>76</v>
      </c>
      <c r="C137" s="2">
        <v>16</v>
      </c>
      <c r="D137" s="81"/>
    </row>
    <row r="138" spans="2:4" ht="13.8" thickBot="1" x14ac:dyDescent="0.3">
      <c r="B138" s="17" t="s">
        <v>29</v>
      </c>
      <c r="C138" s="9">
        <v>28</v>
      </c>
      <c r="D138" s="27">
        <v>1</v>
      </c>
    </row>
    <row r="139" spans="2:4" x14ac:dyDescent="0.25">
      <c r="B139" s="15" t="s">
        <v>79</v>
      </c>
      <c r="C139" s="11">
        <v>19</v>
      </c>
      <c r="D139" s="77"/>
    </row>
    <row r="140" spans="2:4" x14ac:dyDescent="0.25">
      <c r="B140" s="12" t="s">
        <v>78</v>
      </c>
      <c r="C140" s="13">
        <v>2</v>
      </c>
      <c r="D140" s="78"/>
    </row>
    <row r="141" spans="2:4" x14ac:dyDescent="0.25">
      <c r="B141" s="5" t="s">
        <v>77</v>
      </c>
      <c r="C141" s="2">
        <v>2</v>
      </c>
      <c r="D141" s="78"/>
    </row>
    <row r="142" spans="2:4" x14ac:dyDescent="0.25">
      <c r="B142" s="12" t="s">
        <v>80</v>
      </c>
      <c r="C142" s="13">
        <v>7</v>
      </c>
      <c r="D142" s="78"/>
    </row>
    <row r="143" spans="2:4" x14ac:dyDescent="0.25">
      <c r="B143" s="5" t="s">
        <v>74</v>
      </c>
      <c r="C143" s="2">
        <v>3</v>
      </c>
      <c r="D143" s="78"/>
    </row>
    <row r="144" spans="2:4" ht="13.8" thickBot="1" x14ac:dyDescent="0.3">
      <c r="B144" s="5" t="s">
        <v>77</v>
      </c>
      <c r="C144" s="2">
        <v>4</v>
      </c>
      <c r="D144" s="81"/>
    </row>
    <row r="145" spans="2:4" ht="13.8" thickBot="1" x14ac:dyDescent="0.3">
      <c r="B145" s="17" t="s">
        <v>11</v>
      </c>
      <c r="C145" s="9">
        <v>1360</v>
      </c>
      <c r="D145" s="27">
        <f>(C146+C148+C149+C150+C154+C153+C155+C156)/C145</f>
        <v>0.95</v>
      </c>
    </row>
    <row r="146" spans="2:4" x14ac:dyDescent="0.25">
      <c r="B146" s="15" t="s">
        <v>79</v>
      </c>
      <c r="C146" s="11">
        <v>934</v>
      </c>
      <c r="D146" s="77"/>
    </row>
    <row r="147" spans="2:4" x14ac:dyDescent="0.25">
      <c r="B147" s="12" t="s">
        <v>78</v>
      </c>
      <c r="C147" s="65">
        <v>37</v>
      </c>
      <c r="D147" s="78"/>
    </row>
    <row r="148" spans="2:4" x14ac:dyDescent="0.25">
      <c r="B148" s="5" t="s">
        <v>74</v>
      </c>
      <c r="C148" s="2">
        <v>4</v>
      </c>
      <c r="D148" s="78"/>
    </row>
    <row r="149" spans="2:4" x14ac:dyDescent="0.25">
      <c r="B149" s="5" t="s">
        <v>77</v>
      </c>
      <c r="C149" s="2">
        <v>31</v>
      </c>
      <c r="D149" s="78"/>
    </row>
    <row r="150" spans="2:4" x14ac:dyDescent="0.25">
      <c r="B150" s="5" t="s">
        <v>75</v>
      </c>
      <c r="C150" s="2">
        <v>2</v>
      </c>
      <c r="D150" s="78"/>
    </row>
    <row r="151" spans="2:4" x14ac:dyDescent="0.25">
      <c r="B151" s="12" t="s">
        <v>80</v>
      </c>
      <c r="C151" s="65">
        <v>389</v>
      </c>
      <c r="D151" s="78"/>
    </row>
    <row r="152" spans="2:4" x14ac:dyDescent="0.25">
      <c r="B152" s="5" t="s">
        <v>73</v>
      </c>
      <c r="C152" s="2">
        <v>68</v>
      </c>
      <c r="D152" s="78"/>
    </row>
    <row r="153" spans="2:4" x14ac:dyDescent="0.25">
      <c r="B153" s="5" t="s">
        <v>74</v>
      </c>
      <c r="C153" s="2">
        <v>61</v>
      </c>
      <c r="D153" s="78"/>
    </row>
    <row r="154" spans="2:4" x14ac:dyDescent="0.25">
      <c r="B154" s="5" t="s">
        <v>77</v>
      </c>
      <c r="C154" s="2">
        <v>156</v>
      </c>
      <c r="D154" s="78"/>
    </row>
    <row r="155" spans="2:4" x14ac:dyDescent="0.25">
      <c r="B155" s="5" t="s">
        <v>75</v>
      </c>
      <c r="C155" s="2">
        <v>85</v>
      </c>
      <c r="D155" s="78"/>
    </row>
    <row r="156" spans="2:4" ht="13.8" thickBot="1" x14ac:dyDescent="0.3">
      <c r="B156" s="5" t="s">
        <v>76</v>
      </c>
      <c r="C156" s="2">
        <v>19</v>
      </c>
      <c r="D156" s="81"/>
    </row>
    <row r="157" spans="2:4" ht="13.8" thickBot="1" x14ac:dyDescent="0.3">
      <c r="B157" s="17" t="s">
        <v>13</v>
      </c>
      <c r="C157" s="9">
        <v>54</v>
      </c>
      <c r="D157" s="27">
        <v>0.96</v>
      </c>
    </row>
    <row r="158" spans="2:4" x14ac:dyDescent="0.25">
      <c r="B158" s="15" t="s">
        <v>79</v>
      </c>
      <c r="C158" s="11">
        <v>20</v>
      </c>
      <c r="D158" s="77"/>
    </row>
    <row r="159" spans="2:4" x14ac:dyDescent="0.25">
      <c r="B159" s="12" t="s">
        <v>78</v>
      </c>
      <c r="C159" s="13">
        <v>3</v>
      </c>
      <c r="D159" s="78"/>
    </row>
    <row r="160" spans="2:4" x14ac:dyDescent="0.25">
      <c r="B160" s="5" t="s">
        <v>77</v>
      </c>
      <c r="C160" s="2">
        <v>2</v>
      </c>
      <c r="D160" s="78"/>
    </row>
    <row r="161" spans="2:4" x14ac:dyDescent="0.25">
      <c r="B161" s="5" t="s">
        <v>76</v>
      </c>
      <c r="C161" s="2">
        <v>1</v>
      </c>
      <c r="D161" s="78"/>
    </row>
    <row r="162" spans="2:4" x14ac:dyDescent="0.25">
      <c r="B162" s="12" t="s">
        <v>80</v>
      </c>
      <c r="C162" s="13">
        <v>31</v>
      </c>
      <c r="D162" s="78"/>
    </row>
    <row r="163" spans="2:4" x14ac:dyDescent="0.25">
      <c r="B163" s="5" t="s">
        <v>73</v>
      </c>
      <c r="C163" s="2">
        <v>2</v>
      </c>
      <c r="D163" s="78"/>
    </row>
    <row r="164" spans="2:4" x14ac:dyDescent="0.25">
      <c r="B164" s="5" t="s">
        <v>74</v>
      </c>
      <c r="C164" s="2">
        <v>5</v>
      </c>
      <c r="D164" s="78"/>
    </row>
    <row r="165" spans="2:4" x14ac:dyDescent="0.25">
      <c r="B165" s="5" t="s">
        <v>77</v>
      </c>
      <c r="C165" s="2">
        <v>22</v>
      </c>
      <c r="D165" s="78"/>
    </row>
    <row r="166" spans="2:4" ht="13.8" thickBot="1" x14ac:dyDescent="0.3">
      <c r="B166" s="4" t="s">
        <v>76</v>
      </c>
      <c r="C166" s="2">
        <v>2</v>
      </c>
      <c r="D166" s="81"/>
    </row>
    <row r="167" spans="2:4" ht="13.8" thickBot="1" x14ac:dyDescent="0.3">
      <c r="B167" s="17" t="s">
        <v>12</v>
      </c>
      <c r="C167" s="9">
        <v>642</v>
      </c>
      <c r="D167" s="27">
        <f>(C168+C170+C171+C172+C175+C176+C177+C178)/C167</f>
        <v>0.98130841121495327</v>
      </c>
    </row>
    <row r="168" spans="2:4" x14ac:dyDescent="0.25">
      <c r="B168" s="15" t="s">
        <v>79</v>
      </c>
      <c r="C168" s="11">
        <v>186</v>
      </c>
      <c r="D168" s="77"/>
    </row>
    <row r="169" spans="2:4" x14ac:dyDescent="0.25">
      <c r="B169" s="12" t="s">
        <v>78</v>
      </c>
      <c r="C169" s="65">
        <v>35</v>
      </c>
      <c r="D169" s="78"/>
    </row>
    <row r="170" spans="2:4" x14ac:dyDescent="0.25">
      <c r="B170" s="5" t="s">
        <v>74</v>
      </c>
      <c r="C170" s="2">
        <v>4</v>
      </c>
      <c r="D170" s="78"/>
    </row>
    <row r="171" spans="2:4" x14ac:dyDescent="0.25">
      <c r="B171" s="5" t="s">
        <v>77</v>
      </c>
      <c r="C171" s="2">
        <v>11</v>
      </c>
      <c r="D171" s="78"/>
    </row>
    <row r="172" spans="2:4" x14ac:dyDescent="0.25">
      <c r="B172" s="5" t="s">
        <v>75</v>
      </c>
      <c r="C172" s="2">
        <v>20</v>
      </c>
      <c r="D172" s="78"/>
    </row>
    <row r="173" spans="2:4" x14ac:dyDescent="0.25">
      <c r="B173" s="12" t="s">
        <v>80</v>
      </c>
      <c r="C173" s="65">
        <v>421</v>
      </c>
      <c r="D173" s="78"/>
    </row>
    <row r="174" spans="2:4" x14ac:dyDescent="0.25">
      <c r="B174" s="5" t="s">
        <v>73</v>
      </c>
      <c r="C174" s="2">
        <v>12</v>
      </c>
      <c r="D174" s="78"/>
    </row>
    <row r="175" spans="2:4" x14ac:dyDescent="0.25">
      <c r="B175" s="5" t="s">
        <v>74</v>
      </c>
      <c r="C175" s="2">
        <v>129</v>
      </c>
      <c r="D175" s="78"/>
    </row>
    <row r="176" spans="2:4" x14ac:dyDescent="0.25">
      <c r="B176" s="5" t="s">
        <v>77</v>
      </c>
      <c r="C176" s="2">
        <v>248</v>
      </c>
      <c r="D176" s="78"/>
    </row>
    <row r="177" spans="2:4" x14ac:dyDescent="0.25">
      <c r="B177" s="5" t="s">
        <v>75</v>
      </c>
      <c r="C177" s="2">
        <v>23</v>
      </c>
      <c r="D177" s="78"/>
    </row>
    <row r="178" spans="2:4" ht="13.8" thickBot="1" x14ac:dyDescent="0.3">
      <c r="B178" s="5" t="s">
        <v>76</v>
      </c>
      <c r="C178" s="2">
        <v>9</v>
      </c>
      <c r="D178" s="81"/>
    </row>
    <row r="179" spans="2:4" ht="13.8" thickBot="1" x14ac:dyDescent="0.3">
      <c r="B179" s="28" t="s">
        <v>16</v>
      </c>
      <c r="C179" s="9">
        <v>437</v>
      </c>
      <c r="D179" s="27">
        <v>0.89</v>
      </c>
    </row>
    <row r="180" spans="2:4" x14ac:dyDescent="0.25">
      <c r="B180" s="10" t="s">
        <v>79</v>
      </c>
      <c r="C180" s="11">
        <v>221</v>
      </c>
      <c r="D180" s="77"/>
    </row>
    <row r="181" spans="2:4" x14ac:dyDescent="0.25">
      <c r="B181" s="12" t="s">
        <v>78</v>
      </c>
      <c r="C181" s="13">
        <v>51</v>
      </c>
      <c r="D181" s="78"/>
    </row>
    <row r="182" spans="2:4" x14ac:dyDescent="0.25">
      <c r="B182" s="5" t="s">
        <v>74</v>
      </c>
      <c r="C182" s="2">
        <v>25</v>
      </c>
      <c r="D182" s="78"/>
    </row>
    <row r="183" spans="2:4" x14ac:dyDescent="0.25">
      <c r="B183" s="5" t="s">
        <v>77</v>
      </c>
      <c r="C183" s="2">
        <v>6</v>
      </c>
      <c r="D183" s="78"/>
    </row>
    <row r="184" spans="2:4" x14ac:dyDescent="0.25">
      <c r="B184" s="5" t="s">
        <v>75</v>
      </c>
      <c r="C184" s="2">
        <v>9</v>
      </c>
      <c r="D184" s="78"/>
    </row>
    <row r="185" spans="2:4" x14ac:dyDescent="0.25">
      <c r="B185" s="5" t="s">
        <v>76</v>
      </c>
      <c r="C185" s="2">
        <v>11</v>
      </c>
      <c r="D185" s="78"/>
    </row>
    <row r="186" spans="2:4" x14ac:dyDescent="0.25">
      <c r="B186" s="12" t="s">
        <v>80</v>
      </c>
      <c r="C186" s="13">
        <v>165</v>
      </c>
      <c r="D186" s="78"/>
    </row>
    <row r="187" spans="2:4" x14ac:dyDescent="0.25">
      <c r="B187" s="5" t="s">
        <v>73</v>
      </c>
      <c r="C187" s="2">
        <v>46</v>
      </c>
      <c r="D187" s="78"/>
    </row>
    <row r="188" spans="2:4" x14ac:dyDescent="0.25">
      <c r="B188" s="5" t="s">
        <v>74</v>
      </c>
      <c r="C188" s="2">
        <v>58</v>
      </c>
      <c r="D188" s="78"/>
    </row>
    <row r="189" spans="2:4" x14ac:dyDescent="0.25">
      <c r="B189" s="5" t="s">
        <v>77</v>
      </c>
      <c r="C189" s="2">
        <v>35</v>
      </c>
      <c r="D189" s="78"/>
    </row>
    <row r="190" spans="2:4" x14ac:dyDescent="0.25">
      <c r="B190" s="5" t="s">
        <v>75</v>
      </c>
      <c r="C190" s="2">
        <v>12</v>
      </c>
      <c r="D190" s="78"/>
    </row>
    <row r="191" spans="2:4" ht="13.8" thickBot="1" x14ac:dyDescent="0.3">
      <c r="B191" s="4" t="s">
        <v>76</v>
      </c>
      <c r="C191" s="2">
        <v>14</v>
      </c>
      <c r="D191" s="81"/>
    </row>
    <row r="192" spans="2:4" ht="13.8" thickBot="1" x14ac:dyDescent="0.3">
      <c r="B192" s="14" t="s">
        <v>17</v>
      </c>
      <c r="C192" s="9">
        <v>62</v>
      </c>
      <c r="D192" s="27">
        <v>0.98</v>
      </c>
    </row>
    <row r="193" spans="2:4" x14ac:dyDescent="0.25">
      <c r="B193" s="15" t="s">
        <v>79</v>
      </c>
      <c r="C193" s="11">
        <v>43</v>
      </c>
      <c r="D193" s="77"/>
    </row>
    <row r="194" spans="2:4" x14ac:dyDescent="0.25">
      <c r="B194" s="12" t="s">
        <v>78</v>
      </c>
      <c r="C194" s="13">
        <v>1</v>
      </c>
      <c r="D194" s="78"/>
    </row>
    <row r="195" spans="2:4" x14ac:dyDescent="0.25">
      <c r="B195" s="5" t="s">
        <v>77</v>
      </c>
      <c r="C195" s="2">
        <v>1</v>
      </c>
      <c r="D195" s="78"/>
    </row>
    <row r="196" spans="2:4" x14ac:dyDescent="0.25">
      <c r="B196" s="12" t="s">
        <v>80</v>
      </c>
      <c r="C196" s="13">
        <v>18</v>
      </c>
      <c r="D196" s="78"/>
    </row>
    <row r="197" spans="2:4" x14ac:dyDescent="0.25">
      <c r="B197" s="5" t="s">
        <v>73</v>
      </c>
      <c r="C197" s="2">
        <v>1</v>
      </c>
      <c r="D197" s="78"/>
    </row>
    <row r="198" spans="2:4" x14ac:dyDescent="0.25">
      <c r="B198" s="5" t="s">
        <v>74</v>
      </c>
      <c r="C198" s="2">
        <v>2</v>
      </c>
      <c r="D198" s="78"/>
    </row>
    <row r="199" spans="2:4" x14ac:dyDescent="0.25">
      <c r="B199" s="5" t="s">
        <v>77</v>
      </c>
      <c r="C199" s="2">
        <v>7</v>
      </c>
      <c r="D199" s="78"/>
    </row>
    <row r="200" spans="2:4" x14ac:dyDescent="0.25">
      <c r="B200" s="5" t="s">
        <v>75</v>
      </c>
      <c r="C200" s="2">
        <v>3</v>
      </c>
      <c r="D200" s="78"/>
    </row>
    <row r="201" spans="2:4" ht="13.8" thickBot="1" x14ac:dyDescent="0.3">
      <c r="B201" s="5" t="s">
        <v>76</v>
      </c>
      <c r="C201" s="2">
        <v>5</v>
      </c>
      <c r="D201" s="81"/>
    </row>
    <row r="202" spans="2:4" ht="13.8" thickBot="1" x14ac:dyDescent="0.3">
      <c r="B202" s="17" t="s">
        <v>18</v>
      </c>
      <c r="C202" s="9">
        <v>31</v>
      </c>
      <c r="D202" s="27">
        <v>1</v>
      </c>
    </row>
    <row r="203" spans="2:4" x14ac:dyDescent="0.25">
      <c r="B203" s="15" t="s">
        <v>79</v>
      </c>
      <c r="C203" s="11">
        <v>10</v>
      </c>
      <c r="D203" s="77"/>
    </row>
    <row r="204" spans="2:4" x14ac:dyDescent="0.25">
      <c r="B204" s="12" t="s">
        <v>78</v>
      </c>
      <c r="C204" s="13">
        <v>1</v>
      </c>
      <c r="D204" s="78"/>
    </row>
    <row r="205" spans="2:4" x14ac:dyDescent="0.25">
      <c r="B205" s="5" t="s">
        <v>77</v>
      </c>
      <c r="C205" s="2">
        <v>1</v>
      </c>
      <c r="D205" s="78"/>
    </row>
    <row r="206" spans="2:4" x14ac:dyDescent="0.25">
      <c r="B206" s="12" t="s">
        <v>80</v>
      </c>
      <c r="C206" s="13">
        <v>20</v>
      </c>
      <c r="D206" s="78"/>
    </row>
    <row r="207" spans="2:4" x14ac:dyDescent="0.25">
      <c r="B207" s="5" t="s">
        <v>74</v>
      </c>
      <c r="C207" s="2">
        <v>5</v>
      </c>
      <c r="D207" s="78"/>
    </row>
    <row r="208" spans="2:4" ht="13.8" thickBot="1" x14ac:dyDescent="0.3">
      <c r="B208" s="5" t="s">
        <v>77</v>
      </c>
      <c r="C208" s="2">
        <v>15</v>
      </c>
      <c r="D208" s="81"/>
    </row>
    <row r="209" spans="2:4" ht="13.8" thickBot="1" x14ac:dyDescent="0.3">
      <c r="B209" s="17" t="s">
        <v>19</v>
      </c>
      <c r="C209" s="9">
        <v>184</v>
      </c>
      <c r="D209" s="27">
        <v>0.98</v>
      </c>
    </row>
    <row r="210" spans="2:4" x14ac:dyDescent="0.25">
      <c r="B210" s="15" t="s">
        <v>79</v>
      </c>
      <c r="C210" s="11">
        <v>117</v>
      </c>
      <c r="D210" s="77"/>
    </row>
    <row r="211" spans="2:4" x14ac:dyDescent="0.25">
      <c r="B211" s="12" t="s">
        <v>78</v>
      </c>
      <c r="C211" s="13">
        <v>7</v>
      </c>
      <c r="D211" s="78"/>
    </row>
    <row r="212" spans="2:4" x14ac:dyDescent="0.25">
      <c r="B212" s="5" t="s">
        <v>77</v>
      </c>
      <c r="C212" s="2">
        <v>7</v>
      </c>
      <c r="D212" s="78"/>
    </row>
    <row r="213" spans="2:4" x14ac:dyDescent="0.25">
      <c r="B213" s="12" t="s">
        <v>80</v>
      </c>
      <c r="C213" s="13">
        <v>60</v>
      </c>
      <c r="D213" s="78"/>
    </row>
    <row r="214" spans="2:4" x14ac:dyDescent="0.25">
      <c r="B214" s="5" t="s">
        <v>73</v>
      </c>
      <c r="C214" s="2">
        <v>4</v>
      </c>
      <c r="D214" s="78"/>
    </row>
    <row r="215" spans="2:4" x14ac:dyDescent="0.25">
      <c r="B215" s="5" t="s">
        <v>74</v>
      </c>
      <c r="C215" s="2">
        <v>9</v>
      </c>
      <c r="D215" s="78"/>
    </row>
    <row r="216" spans="2:4" x14ac:dyDescent="0.25">
      <c r="B216" s="5" t="s">
        <v>77</v>
      </c>
      <c r="C216" s="2">
        <v>40</v>
      </c>
      <c r="D216" s="78"/>
    </row>
    <row r="217" spans="2:4" x14ac:dyDescent="0.25">
      <c r="B217" s="5" t="s">
        <v>75</v>
      </c>
      <c r="C217" s="2">
        <v>4</v>
      </c>
      <c r="D217" s="78"/>
    </row>
    <row r="218" spans="2:4" ht="13.8" thickBot="1" x14ac:dyDescent="0.3">
      <c r="B218" s="5" t="s">
        <v>76</v>
      </c>
      <c r="C218" s="2">
        <v>3</v>
      </c>
      <c r="D218" s="81"/>
    </row>
    <row r="219" spans="2:4" ht="13.8" thickBot="1" x14ac:dyDescent="0.3">
      <c r="B219" s="17" t="s">
        <v>21</v>
      </c>
      <c r="C219" s="9">
        <v>13</v>
      </c>
      <c r="D219" s="27">
        <v>0.69</v>
      </c>
    </row>
    <row r="220" spans="2:4" x14ac:dyDescent="0.25">
      <c r="B220" s="15" t="s">
        <v>79</v>
      </c>
      <c r="C220" s="11">
        <v>3</v>
      </c>
      <c r="D220" s="77"/>
    </row>
    <row r="221" spans="2:4" x14ac:dyDescent="0.25">
      <c r="B221" s="12" t="s">
        <v>80</v>
      </c>
      <c r="C221" s="13">
        <v>10</v>
      </c>
      <c r="D221" s="78"/>
    </row>
    <row r="222" spans="2:4" x14ac:dyDescent="0.25">
      <c r="B222" s="5" t="s">
        <v>73</v>
      </c>
      <c r="C222" s="2">
        <v>4</v>
      </c>
      <c r="D222" s="78"/>
    </row>
    <row r="223" spans="2:4" x14ac:dyDescent="0.25">
      <c r="B223" s="5" t="s">
        <v>74</v>
      </c>
      <c r="C223" s="2">
        <v>3</v>
      </c>
      <c r="D223" s="78"/>
    </row>
    <row r="224" spans="2:4" x14ac:dyDescent="0.25">
      <c r="B224" s="5" t="s">
        <v>77</v>
      </c>
      <c r="C224" s="2">
        <v>2</v>
      </c>
      <c r="D224" s="78"/>
    </row>
    <row r="225" spans="2:4" ht="13.8" thickBot="1" x14ac:dyDescent="0.3">
      <c r="B225" s="5" t="s">
        <v>76</v>
      </c>
      <c r="C225" s="2">
        <v>1</v>
      </c>
      <c r="D225" s="81"/>
    </row>
    <row r="226" spans="2:4" ht="13.8" thickBot="1" x14ac:dyDescent="0.3">
      <c r="B226" s="17" t="s">
        <v>22</v>
      </c>
      <c r="C226" s="9">
        <v>98</v>
      </c>
      <c r="D226" s="27">
        <f>(C227+C229+C230+C233+C234+C235+C236)/C226</f>
        <v>0.95918367346938771</v>
      </c>
    </row>
    <row r="227" spans="2:4" x14ac:dyDescent="0.25">
      <c r="B227" s="15" t="s">
        <v>79</v>
      </c>
      <c r="C227" s="11">
        <v>50</v>
      </c>
      <c r="D227" s="77"/>
    </row>
    <row r="228" spans="2:4" x14ac:dyDescent="0.25">
      <c r="B228" s="12" t="s">
        <v>78</v>
      </c>
      <c r="C228" s="65">
        <v>10</v>
      </c>
      <c r="D228" s="78"/>
    </row>
    <row r="229" spans="2:4" x14ac:dyDescent="0.25">
      <c r="B229" s="5" t="s">
        <v>77</v>
      </c>
      <c r="C229" s="2">
        <v>8</v>
      </c>
      <c r="D229" s="78"/>
    </row>
    <row r="230" spans="2:4" x14ac:dyDescent="0.25">
      <c r="B230" s="5" t="s">
        <v>75</v>
      </c>
      <c r="C230" s="2">
        <v>2</v>
      </c>
      <c r="D230" s="78"/>
    </row>
    <row r="231" spans="2:4" x14ac:dyDescent="0.25">
      <c r="B231" s="12" t="s">
        <v>80</v>
      </c>
      <c r="C231" s="65">
        <v>38</v>
      </c>
      <c r="D231" s="78"/>
    </row>
    <row r="232" spans="2:4" x14ac:dyDescent="0.25">
      <c r="B232" s="5" t="s">
        <v>73</v>
      </c>
      <c r="C232" s="2">
        <v>4</v>
      </c>
      <c r="D232" s="78"/>
    </row>
    <row r="233" spans="2:4" x14ac:dyDescent="0.25">
      <c r="B233" s="5" t="s">
        <v>74</v>
      </c>
      <c r="C233" s="2">
        <v>6</v>
      </c>
      <c r="D233" s="78"/>
    </row>
    <row r="234" spans="2:4" x14ac:dyDescent="0.25">
      <c r="B234" s="5" t="s">
        <v>77</v>
      </c>
      <c r="C234" s="2">
        <v>20</v>
      </c>
      <c r="D234" s="78"/>
    </row>
    <row r="235" spans="2:4" x14ac:dyDescent="0.25">
      <c r="B235" s="5" t="s">
        <v>75</v>
      </c>
      <c r="C235" s="2">
        <v>4</v>
      </c>
      <c r="D235" s="78"/>
    </row>
    <row r="236" spans="2:4" ht="13.8" thickBot="1" x14ac:dyDescent="0.3">
      <c r="B236" s="5" t="s">
        <v>76</v>
      </c>
      <c r="C236" s="2">
        <v>4</v>
      </c>
      <c r="D236" s="81"/>
    </row>
    <row r="237" spans="2:4" ht="13.8" thickBot="1" x14ac:dyDescent="0.3">
      <c r="B237" s="28" t="s">
        <v>26</v>
      </c>
      <c r="C237" s="9">
        <v>298</v>
      </c>
      <c r="D237" s="27">
        <v>0.95</v>
      </c>
    </row>
    <row r="238" spans="2:4" x14ac:dyDescent="0.25">
      <c r="B238" s="10" t="s">
        <v>79</v>
      </c>
      <c r="C238" s="11">
        <v>141</v>
      </c>
      <c r="D238" s="77"/>
    </row>
    <row r="239" spans="2:4" x14ac:dyDescent="0.25">
      <c r="B239" s="12" t="s">
        <v>78</v>
      </c>
      <c r="C239" s="13">
        <v>33</v>
      </c>
      <c r="D239" s="78"/>
    </row>
    <row r="240" spans="2:4" x14ac:dyDescent="0.25">
      <c r="B240" s="5" t="s">
        <v>74</v>
      </c>
      <c r="C240" s="2">
        <v>26</v>
      </c>
      <c r="D240" s="78"/>
    </row>
    <row r="241" spans="2:4" x14ac:dyDescent="0.25">
      <c r="B241" s="5" t="s">
        <v>77</v>
      </c>
      <c r="C241" s="2">
        <v>4</v>
      </c>
      <c r="D241" s="78"/>
    </row>
    <row r="242" spans="2:4" x14ac:dyDescent="0.25">
      <c r="B242" s="5" t="s">
        <v>76</v>
      </c>
      <c r="C242" s="2">
        <v>3</v>
      </c>
      <c r="D242" s="78"/>
    </row>
    <row r="243" spans="2:4" x14ac:dyDescent="0.25">
      <c r="B243" s="12" t="s">
        <v>80</v>
      </c>
      <c r="C243" s="13">
        <v>124</v>
      </c>
      <c r="D243" s="78"/>
    </row>
    <row r="244" spans="2:4" x14ac:dyDescent="0.25">
      <c r="B244" s="5" t="s">
        <v>73</v>
      </c>
      <c r="C244" s="2">
        <v>15</v>
      </c>
      <c r="D244" s="78"/>
    </row>
    <row r="245" spans="2:4" x14ac:dyDescent="0.25">
      <c r="B245" s="5" t="s">
        <v>74</v>
      </c>
      <c r="C245" s="2">
        <v>40</v>
      </c>
      <c r="D245" s="78"/>
    </row>
    <row r="246" spans="2:4" x14ac:dyDescent="0.25">
      <c r="B246" s="5" t="s">
        <v>77</v>
      </c>
      <c r="C246" s="2">
        <v>52</v>
      </c>
      <c r="D246" s="78"/>
    </row>
    <row r="247" spans="2:4" x14ac:dyDescent="0.25">
      <c r="B247" s="5" t="s">
        <v>75</v>
      </c>
      <c r="C247" s="2">
        <v>10</v>
      </c>
      <c r="D247" s="78"/>
    </row>
    <row r="248" spans="2:4" ht="13.8" thickBot="1" x14ac:dyDescent="0.3">
      <c r="B248" s="4" t="s">
        <v>76</v>
      </c>
      <c r="C248" s="2">
        <v>7</v>
      </c>
      <c r="D248" s="81"/>
    </row>
    <row r="249" spans="2:4" ht="13.8" thickBot="1" x14ac:dyDescent="0.3">
      <c r="B249" s="14" t="s">
        <v>15</v>
      </c>
      <c r="C249" s="9">
        <v>1824</v>
      </c>
      <c r="D249" s="27">
        <f>(C250+C253+C254+C255+C256+C259+C260+C261+C262)/C249</f>
        <v>0.93037280701754388</v>
      </c>
    </row>
    <row r="250" spans="2:4" x14ac:dyDescent="0.25">
      <c r="B250" s="15" t="s">
        <v>79</v>
      </c>
      <c r="C250" s="11">
        <v>518</v>
      </c>
      <c r="D250" s="77"/>
    </row>
    <row r="251" spans="2:4" x14ac:dyDescent="0.25">
      <c r="B251" s="12" t="s">
        <v>78</v>
      </c>
      <c r="C251" s="13">
        <v>283</v>
      </c>
      <c r="D251" s="78"/>
    </row>
    <row r="252" spans="2:4" x14ac:dyDescent="0.25">
      <c r="B252" s="5" t="s">
        <v>73</v>
      </c>
      <c r="C252" s="2">
        <v>4</v>
      </c>
      <c r="D252" s="78"/>
    </row>
    <row r="253" spans="2:4" x14ac:dyDescent="0.25">
      <c r="B253" s="5" t="s">
        <v>74</v>
      </c>
      <c r="C253" s="2">
        <v>42</v>
      </c>
      <c r="D253" s="78"/>
    </row>
    <row r="254" spans="2:4" x14ac:dyDescent="0.25">
      <c r="B254" s="5" t="s">
        <v>77</v>
      </c>
      <c r="C254" s="2">
        <v>220</v>
      </c>
      <c r="D254" s="78"/>
    </row>
    <row r="255" spans="2:4" x14ac:dyDescent="0.25">
      <c r="B255" s="5" t="s">
        <v>75</v>
      </c>
      <c r="C255" s="2">
        <v>2</v>
      </c>
      <c r="D255" s="78"/>
    </row>
    <row r="256" spans="2:4" x14ac:dyDescent="0.25">
      <c r="B256" s="5" t="s">
        <v>76</v>
      </c>
      <c r="C256" s="2">
        <v>15</v>
      </c>
      <c r="D256" s="78"/>
    </row>
    <row r="257" spans="2:4" x14ac:dyDescent="0.25">
      <c r="B257" s="12" t="s">
        <v>80</v>
      </c>
      <c r="C257" s="13">
        <v>1023</v>
      </c>
      <c r="D257" s="78"/>
    </row>
    <row r="258" spans="2:4" x14ac:dyDescent="0.25">
      <c r="B258" s="5" t="s">
        <v>73</v>
      </c>
      <c r="C258" s="2">
        <v>123</v>
      </c>
      <c r="D258" s="78"/>
    </row>
    <row r="259" spans="2:4" x14ac:dyDescent="0.25">
      <c r="B259" s="5" t="s">
        <v>74</v>
      </c>
      <c r="C259" s="2">
        <v>330</v>
      </c>
      <c r="D259" s="78"/>
    </row>
    <row r="260" spans="2:4" x14ac:dyDescent="0.25">
      <c r="B260" s="5" t="s">
        <v>77</v>
      </c>
      <c r="C260" s="2">
        <v>456</v>
      </c>
      <c r="D260" s="78"/>
    </row>
    <row r="261" spans="2:4" x14ac:dyDescent="0.25">
      <c r="B261" s="5" t="s">
        <v>75</v>
      </c>
      <c r="C261" s="2">
        <v>30</v>
      </c>
      <c r="D261" s="78"/>
    </row>
    <row r="262" spans="2:4" ht="13.8" thickBot="1" x14ac:dyDescent="0.3">
      <c r="B262" s="5" t="s">
        <v>76</v>
      </c>
      <c r="C262" s="2">
        <v>84</v>
      </c>
      <c r="D262" s="81"/>
    </row>
    <row r="263" spans="2:4" ht="13.8" thickBot="1" x14ac:dyDescent="0.3">
      <c r="B263" s="17" t="s">
        <v>25</v>
      </c>
      <c r="C263" s="9">
        <v>14</v>
      </c>
      <c r="D263" s="27">
        <v>0.93</v>
      </c>
    </row>
    <row r="264" spans="2:4" x14ac:dyDescent="0.25">
      <c r="B264" s="15" t="s">
        <v>79</v>
      </c>
      <c r="C264" s="11">
        <v>4</v>
      </c>
      <c r="D264" s="77"/>
    </row>
    <row r="265" spans="2:4" x14ac:dyDescent="0.25">
      <c r="B265" s="12" t="s">
        <v>78</v>
      </c>
      <c r="C265" s="13">
        <v>2</v>
      </c>
      <c r="D265" s="78"/>
    </row>
    <row r="266" spans="2:4" x14ac:dyDescent="0.25">
      <c r="B266" s="5" t="s">
        <v>74</v>
      </c>
      <c r="C266" s="2">
        <v>1</v>
      </c>
      <c r="D266" s="78"/>
    </row>
    <row r="267" spans="2:4" x14ac:dyDescent="0.25">
      <c r="B267" s="5" t="s">
        <v>77</v>
      </c>
      <c r="C267" s="2">
        <v>1</v>
      </c>
      <c r="D267" s="78"/>
    </row>
    <row r="268" spans="2:4" x14ac:dyDescent="0.25">
      <c r="B268" s="12" t="s">
        <v>80</v>
      </c>
      <c r="C268" s="13">
        <v>8</v>
      </c>
      <c r="D268" s="78"/>
    </row>
    <row r="269" spans="2:4" x14ac:dyDescent="0.25">
      <c r="B269" s="5" t="s">
        <v>73</v>
      </c>
      <c r="C269" s="2">
        <v>1</v>
      </c>
      <c r="D269" s="78"/>
    </row>
    <row r="270" spans="2:4" x14ac:dyDescent="0.25">
      <c r="B270" s="5" t="s">
        <v>74</v>
      </c>
      <c r="C270" s="2">
        <v>3</v>
      </c>
      <c r="D270" s="78"/>
    </row>
    <row r="271" spans="2:4" ht="13.8" thickBot="1" x14ac:dyDescent="0.3">
      <c r="B271" s="5" t="s">
        <v>77</v>
      </c>
      <c r="C271" s="2">
        <v>4</v>
      </c>
      <c r="D271" s="81"/>
    </row>
    <row r="272" spans="2:4" ht="13.8" thickBot="1" x14ac:dyDescent="0.3">
      <c r="B272" s="17" t="s">
        <v>24</v>
      </c>
      <c r="C272" s="9">
        <v>310</v>
      </c>
      <c r="D272" s="27">
        <v>0.97</v>
      </c>
    </row>
    <row r="273" spans="2:4" x14ac:dyDescent="0.25">
      <c r="B273" s="15" t="s">
        <v>79</v>
      </c>
      <c r="C273" s="11">
        <v>180</v>
      </c>
      <c r="D273" s="77"/>
    </row>
    <row r="274" spans="2:4" x14ac:dyDescent="0.25">
      <c r="B274" s="12" t="s">
        <v>78</v>
      </c>
      <c r="C274" s="13">
        <v>16</v>
      </c>
      <c r="D274" s="78"/>
    </row>
    <row r="275" spans="2:4" x14ac:dyDescent="0.25">
      <c r="B275" s="5" t="s">
        <v>74</v>
      </c>
      <c r="C275" s="2">
        <v>5</v>
      </c>
      <c r="D275" s="78"/>
    </row>
    <row r="276" spans="2:4" x14ac:dyDescent="0.25">
      <c r="B276" s="5" t="s">
        <v>77</v>
      </c>
      <c r="C276" s="2">
        <v>8</v>
      </c>
      <c r="D276" s="78"/>
    </row>
    <row r="277" spans="2:4" x14ac:dyDescent="0.25">
      <c r="B277" s="5" t="s">
        <v>76</v>
      </c>
      <c r="C277" s="2">
        <v>3</v>
      </c>
      <c r="D277" s="78"/>
    </row>
    <row r="278" spans="2:4" x14ac:dyDescent="0.25">
      <c r="B278" s="12" t="s">
        <v>80</v>
      </c>
      <c r="C278" s="13">
        <v>114</v>
      </c>
      <c r="D278" s="78"/>
    </row>
    <row r="279" spans="2:4" x14ac:dyDescent="0.25">
      <c r="B279" s="5" t="s">
        <v>73</v>
      </c>
      <c r="C279" s="2">
        <v>10</v>
      </c>
      <c r="D279" s="78"/>
    </row>
    <row r="280" spans="2:4" x14ac:dyDescent="0.25">
      <c r="B280" s="5" t="s">
        <v>74</v>
      </c>
      <c r="C280" s="2">
        <v>30</v>
      </c>
      <c r="D280" s="78"/>
    </row>
    <row r="281" spans="2:4" x14ac:dyDescent="0.25">
      <c r="B281" s="5" t="s">
        <v>77</v>
      </c>
      <c r="C281" s="2">
        <v>66</v>
      </c>
      <c r="D281" s="78"/>
    </row>
    <row r="282" spans="2:4" x14ac:dyDescent="0.25">
      <c r="B282" s="5" t="s">
        <v>75</v>
      </c>
      <c r="C282" s="2">
        <v>6</v>
      </c>
      <c r="D282" s="78"/>
    </row>
    <row r="283" spans="2:4" ht="13.8" thickBot="1" x14ac:dyDescent="0.3">
      <c r="B283" s="5" t="s">
        <v>76</v>
      </c>
      <c r="C283" s="2">
        <v>2</v>
      </c>
      <c r="D283" s="81"/>
    </row>
    <row r="284" spans="2:4" ht="13.8" thickBot="1" x14ac:dyDescent="0.3">
      <c r="B284" s="17" t="s">
        <v>27</v>
      </c>
      <c r="C284" s="9">
        <v>335</v>
      </c>
      <c r="D284" s="27">
        <v>0.96</v>
      </c>
    </row>
    <row r="285" spans="2:4" x14ac:dyDescent="0.25">
      <c r="B285" s="15" t="s">
        <v>79</v>
      </c>
      <c r="C285" s="11">
        <v>216</v>
      </c>
      <c r="D285" s="77"/>
    </row>
    <row r="286" spans="2:4" x14ac:dyDescent="0.25">
      <c r="B286" s="12" t="s">
        <v>78</v>
      </c>
      <c r="C286" s="13">
        <v>22</v>
      </c>
      <c r="D286" s="78"/>
    </row>
    <row r="287" spans="2:4" x14ac:dyDescent="0.25">
      <c r="B287" s="5" t="s">
        <v>74</v>
      </c>
      <c r="C287" s="2">
        <v>17</v>
      </c>
      <c r="D287" s="78"/>
    </row>
    <row r="288" spans="2:4" x14ac:dyDescent="0.25">
      <c r="B288" s="5" t="s">
        <v>77</v>
      </c>
      <c r="C288" s="2">
        <v>2</v>
      </c>
      <c r="D288" s="78"/>
    </row>
    <row r="289" spans="2:4" x14ac:dyDescent="0.25">
      <c r="B289" s="5" t="s">
        <v>75</v>
      </c>
      <c r="C289" s="2">
        <v>1</v>
      </c>
      <c r="D289" s="78"/>
    </row>
    <row r="290" spans="2:4" x14ac:dyDescent="0.25">
      <c r="B290" s="5" t="s">
        <v>76</v>
      </c>
      <c r="C290" s="2">
        <v>2</v>
      </c>
      <c r="D290" s="78"/>
    </row>
    <row r="291" spans="2:4" x14ac:dyDescent="0.25">
      <c r="B291" s="12" t="s">
        <v>80</v>
      </c>
      <c r="C291" s="13">
        <v>97</v>
      </c>
      <c r="D291" s="78"/>
    </row>
    <row r="292" spans="2:4" x14ac:dyDescent="0.25">
      <c r="B292" s="5" t="s">
        <v>73</v>
      </c>
      <c r="C292" s="2">
        <v>13</v>
      </c>
      <c r="D292" s="78"/>
    </row>
    <row r="293" spans="2:4" x14ac:dyDescent="0.25">
      <c r="B293" s="5" t="s">
        <v>74</v>
      </c>
      <c r="C293" s="2">
        <v>17</v>
      </c>
      <c r="D293" s="78"/>
    </row>
    <row r="294" spans="2:4" x14ac:dyDescent="0.25">
      <c r="B294" s="5" t="s">
        <v>77</v>
      </c>
      <c r="C294" s="2">
        <v>44</v>
      </c>
      <c r="D294" s="78"/>
    </row>
    <row r="295" spans="2:4" x14ac:dyDescent="0.25">
      <c r="B295" s="5" t="s">
        <v>75</v>
      </c>
      <c r="C295" s="2">
        <v>16</v>
      </c>
      <c r="D295" s="78"/>
    </row>
    <row r="296" spans="2:4" ht="13.8" thickBot="1" x14ac:dyDescent="0.3">
      <c r="B296" s="5" t="s">
        <v>76</v>
      </c>
      <c r="C296" s="2">
        <v>7</v>
      </c>
      <c r="D296" s="81"/>
    </row>
    <row r="297" spans="2:4" ht="13.8" thickBot="1" x14ac:dyDescent="0.3">
      <c r="B297" s="17" t="s">
        <v>32</v>
      </c>
      <c r="C297" s="9">
        <v>141</v>
      </c>
      <c r="D297" s="27">
        <v>0.95</v>
      </c>
    </row>
    <row r="298" spans="2:4" x14ac:dyDescent="0.25">
      <c r="B298" s="15" t="s">
        <v>79</v>
      </c>
      <c r="C298" s="11">
        <v>86</v>
      </c>
      <c r="D298" s="77"/>
    </row>
    <row r="299" spans="2:4" x14ac:dyDescent="0.25">
      <c r="B299" s="12" t="s">
        <v>78</v>
      </c>
      <c r="C299" s="13">
        <v>2</v>
      </c>
      <c r="D299" s="78"/>
    </row>
    <row r="300" spans="2:4" x14ac:dyDescent="0.25">
      <c r="B300" s="5" t="s">
        <v>74</v>
      </c>
      <c r="C300" s="2">
        <v>2</v>
      </c>
      <c r="D300" s="78"/>
    </row>
    <row r="301" spans="2:4" x14ac:dyDescent="0.25">
      <c r="B301" s="12" t="s">
        <v>80</v>
      </c>
      <c r="C301" s="13">
        <v>53</v>
      </c>
      <c r="D301" s="78"/>
    </row>
    <row r="302" spans="2:4" x14ac:dyDescent="0.25">
      <c r="B302" s="5" t="s">
        <v>73</v>
      </c>
      <c r="C302" s="2">
        <v>7</v>
      </c>
      <c r="D302" s="78"/>
    </row>
    <row r="303" spans="2:4" x14ac:dyDescent="0.25">
      <c r="B303" s="5" t="s">
        <v>74</v>
      </c>
      <c r="C303" s="2">
        <v>20</v>
      </c>
      <c r="D303" s="78"/>
    </row>
    <row r="304" spans="2:4" x14ac:dyDescent="0.25">
      <c r="B304" s="5" t="s">
        <v>77</v>
      </c>
      <c r="C304" s="2">
        <v>11</v>
      </c>
      <c r="D304" s="78"/>
    </row>
    <row r="305" spans="2:4" x14ac:dyDescent="0.25">
      <c r="B305" s="5" t="s">
        <v>75</v>
      </c>
      <c r="C305" s="2">
        <v>5</v>
      </c>
      <c r="D305" s="78"/>
    </row>
    <row r="306" spans="2:4" ht="13.8" thickBot="1" x14ac:dyDescent="0.3">
      <c r="B306" s="5" t="s">
        <v>76</v>
      </c>
      <c r="C306" s="2">
        <v>10</v>
      </c>
      <c r="D306" s="81"/>
    </row>
    <row r="307" spans="2:4" ht="13.8" thickBot="1" x14ac:dyDescent="0.3">
      <c r="B307" s="17" t="s">
        <v>30</v>
      </c>
      <c r="C307" s="9">
        <v>541</v>
      </c>
      <c r="D307" s="27">
        <v>0.7</v>
      </c>
    </row>
    <row r="308" spans="2:4" x14ac:dyDescent="0.25">
      <c r="B308" s="15" t="s">
        <v>79</v>
      </c>
      <c r="C308" s="11">
        <v>319</v>
      </c>
      <c r="D308" s="77"/>
    </row>
    <row r="309" spans="2:4" x14ac:dyDescent="0.25">
      <c r="B309" s="12" t="s">
        <v>78</v>
      </c>
      <c r="C309" s="13">
        <v>61</v>
      </c>
      <c r="D309" s="78"/>
    </row>
    <row r="310" spans="2:4" x14ac:dyDescent="0.25">
      <c r="B310" s="5" t="s">
        <v>73</v>
      </c>
      <c r="C310" s="2">
        <v>1</v>
      </c>
      <c r="D310" s="78"/>
    </row>
    <row r="311" spans="2:4" x14ac:dyDescent="0.25">
      <c r="B311" s="5" t="s">
        <v>74</v>
      </c>
      <c r="C311" s="2">
        <v>7</v>
      </c>
      <c r="D311" s="78"/>
    </row>
    <row r="312" spans="2:4" x14ac:dyDescent="0.25">
      <c r="B312" s="5" t="s">
        <v>77</v>
      </c>
      <c r="C312" s="2">
        <v>46</v>
      </c>
      <c r="D312" s="78"/>
    </row>
    <row r="313" spans="2:4" x14ac:dyDescent="0.25">
      <c r="B313" s="5" t="s">
        <v>75</v>
      </c>
      <c r="C313" s="2">
        <v>1</v>
      </c>
      <c r="D313" s="78"/>
    </row>
    <row r="314" spans="2:4" x14ac:dyDescent="0.25">
      <c r="B314" s="5" t="s">
        <v>76</v>
      </c>
      <c r="C314" s="2">
        <v>6</v>
      </c>
      <c r="D314" s="78"/>
    </row>
    <row r="315" spans="2:4" x14ac:dyDescent="0.25">
      <c r="B315" s="12" t="s">
        <v>80</v>
      </c>
      <c r="C315" s="13">
        <v>161</v>
      </c>
      <c r="D315" s="78"/>
    </row>
    <row r="316" spans="2:4" x14ac:dyDescent="0.25">
      <c r="B316" s="5" t="s">
        <v>73</v>
      </c>
      <c r="C316" s="2">
        <v>7</v>
      </c>
      <c r="D316" s="78"/>
    </row>
    <row r="317" spans="2:4" x14ac:dyDescent="0.25">
      <c r="B317" s="5" t="s">
        <v>74</v>
      </c>
      <c r="C317" s="2">
        <v>19</v>
      </c>
      <c r="D317" s="78"/>
    </row>
    <row r="318" spans="2:4" x14ac:dyDescent="0.25">
      <c r="B318" s="5" t="s">
        <v>77</v>
      </c>
      <c r="C318" s="2">
        <v>116</v>
      </c>
      <c r="D318" s="78"/>
    </row>
    <row r="319" spans="2:4" x14ac:dyDescent="0.25">
      <c r="B319" s="5" t="s">
        <v>75</v>
      </c>
      <c r="C319" s="2">
        <v>16</v>
      </c>
      <c r="D319" s="78"/>
    </row>
    <row r="320" spans="2:4" ht="13.8" thickBot="1" x14ac:dyDescent="0.3">
      <c r="B320" s="4" t="s">
        <v>76</v>
      </c>
      <c r="C320" s="2">
        <v>3</v>
      </c>
      <c r="D320" s="81"/>
    </row>
    <row r="321" spans="2:4" ht="13.8" thickBot="1" x14ac:dyDescent="0.3">
      <c r="B321" s="17" t="s">
        <v>31</v>
      </c>
      <c r="C321" s="9">
        <v>84</v>
      </c>
      <c r="D321" s="27">
        <v>0.99</v>
      </c>
    </row>
    <row r="322" spans="2:4" x14ac:dyDescent="0.25">
      <c r="B322" s="15" t="s">
        <v>79</v>
      </c>
      <c r="C322" s="11">
        <v>55</v>
      </c>
      <c r="D322" s="77"/>
    </row>
    <row r="323" spans="2:4" x14ac:dyDescent="0.25">
      <c r="B323" s="12" t="s">
        <v>80</v>
      </c>
      <c r="C323" s="13">
        <v>29</v>
      </c>
      <c r="D323" s="78"/>
    </row>
    <row r="324" spans="2:4" x14ac:dyDescent="0.25">
      <c r="B324" s="5" t="s">
        <v>73</v>
      </c>
      <c r="C324" s="2">
        <v>1</v>
      </c>
      <c r="D324" s="78"/>
    </row>
    <row r="325" spans="2:4" x14ac:dyDescent="0.25">
      <c r="B325" s="5" t="s">
        <v>74</v>
      </c>
      <c r="C325" s="2">
        <v>6</v>
      </c>
      <c r="D325" s="78"/>
    </row>
    <row r="326" spans="2:4" x14ac:dyDescent="0.25">
      <c r="B326" s="5" t="s">
        <v>77</v>
      </c>
      <c r="C326" s="2">
        <v>9</v>
      </c>
      <c r="D326" s="78"/>
    </row>
    <row r="327" spans="2:4" x14ac:dyDescent="0.25">
      <c r="B327" s="5" t="s">
        <v>75</v>
      </c>
      <c r="C327" s="2">
        <v>10</v>
      </c>
      <c r="D327" s="78"/>
    </row>
    <row r="328" spans="2:4" ht="13.8" thickBot="1" x14ac:dyDescent="0.3">
      <c r="B328" s="5" t="s">
        <v>76</v>
      </c>
      <c r="C328" s="2">
        <v>3</v>
      </c>
      <c r="D328" s="81"/>
    </row>
    <row r="329" spans="2:4" ht="13.8" thickBot="1" x14ac:dyDescent="0.3">
      <c r="B329" s="17" t="s">
        <v>34</v>
      </c>
      <c r="C329" s="9">
        <v>56</v>
      </c>
      <c r="D329" s="27">
        <v>1</v>
      </c>
    </row>
    <row r="330" spans="2:4" x14ac:dyDescent="0.25">
      <c r="B330" s="15" t="s">
        <v>79</v>
      </c>
      <c r="C330" s="11">
        <v>53</v>
      </c>
      <c r="D330" s="77"/>
    </row>
    <row r="331" spans="2:4" x14ac:dyDescent="0.25">
      <c r="B331" s="12" t="s">
        <v>80</v>
      </c>
      <c r="C331" s="13">
        <v>3</v>
      </c>
      <c r="D331" s="78"/>
    </row>
    <row r="332" spans="2:4" ht="13.8" thickBot="1" x14ac:dyDescent="0.3">
      <c r="B332" s="5" t="s">
        <v>77</v>
      </c>
      <c r="C332" s="2">
        <v>3</v>
      </c>
      <c r="D332" s="81"/>
    </row>
    <row r="333" spans="2:4" ht="13.8" thickBot="1" x14ac:dyDescent="0.3">
      <c r="B333" s="17" t="s">
        <v>33</v>
      </c>
      <c r="C333" s="9">
        <v>95</v>
      </c>
      <c r="D333" s="27">
        <v>0.99</v>
      </c>
    </row>
    <row r="334" spans="2:4" x14ac:dyDescent="0.25">
      <c r="B334" s="15" t="s">
        <v>79</v>
      </c>
      <c r="C334" s="11">
        <v>39</v>
      </c>
      <c r="D334" s="77"/>
    </row>
    <row r="335" spans="2:4" x14ac:dyDescent="0.25">
      <c r="B335" s="12" t="s">
        <v>78</v>
      </c>
      <c r="C335" s="13">
        <v>4</v>
      </c>
      <c r="D335" s="78"/>
    </row>
    <row r="336" spans="2:4" x14ac:dyDescent="0.25">
      <c r="B336" s="5" t="s">
        <v>77</v>
      </c>
      <c r="C336" s="2">
        <v>4</v>
      </c>
      <c r="D336" s="78"/>
    </row>
    <row r="337" spans="2:4" x14ac:dyDescent="0.25">
      <c r="B337" s="12" t="s">
        <v>80</v>
      </c>
      <c r="C337" s="13">
        <v>52</v>
      </c>
      <c r="D337" s="78"/>
    </row>
    <row r="338" spans="2:4" x14ac:dyDescent="0.25">
      <c r="B338" s="5" t="s">
        <v>73</v>
      </c>
      <c r="C338" s="2">
        <v>1</v>
      </c>
      <c r="D338" s="78"/>
    </row>
    <row r="339" spans="2:4" x14ac:dyDescent="0.25">
      <c r="B339" s="5" t="s">
        <v>74</v>
      </c>
      <c r="C339" s="2">
        <v>11</v>
      </c>
      <c r="D339" s="78"/>
    </row>
    <row r="340" spans="2:4" x14ac:dyDescent="0.25">
      <c r="B340" s="5" t="s">
        <v>77</v>
      </c>
      <c r="C340" s="2">
        <v>22</v>
      </c>
      <c r="D340" s="78"/>
    </row>
    <row r="341" spans="2:4" x14ac:dyDescent="0.25">
      <c r="B341" s="5" t="s">
        <v>75</v>
      </c>
      <c r="C341" s="2">
        <v>3</v>
      </c>
      <c r="D341" s="78"/>
    </row>
    <row r="342" spans="2:4" ht="13.8" thickBot="1" x14ac:dyDescent="0.3">
      <c r="B342" s="5" t="s">
        <v>76</v>
      </c>
      <c r="C342" s="2">
        <v>15</v>
      </c>
      <c r="D342" s="81"/>
    </row>
    <row r="343" spans="2:4" ht="13.8" thickBot="1" x14ac:dyDescent="0.3">
      <c r="B343" s="17" t="s">
        <v>28</v>
      </c>
      <c r="C343" s="9">
        <v>44</v>
      </c>
      <c r="D343" s="27">
        <v>0.98</v>
      </c>
    </row>
    <row r="344" spans="2:4" x14ac:dyDescent="0.25">
      <c r="B344" s="15" t="s">
        <v>79</v>
      </c>
      <c r="C344" s="11">
        <v>14</v>
      </c>
      <c r="D344" s="77"/>
    </row>
    <row r="345" spans="2:4" x14ac:dyDescent="0.25">
      <c r="B345" s="12" t="s">
        <v>78</v>
      </c>
      <c r="C345" s="13">
        <v>18</v>
      </c>
      <c r="D345" s="78"/>
    </row>
    <row r="346" spans="2:4" x14ac:dyDescent="0.25">
      <c r="B346" s="5" t="s">
        <v>77</v>
      </c>
      <c r="C346" s="2">
        <v>18</v>
      </c>
      <c r="D346" s="78"/>
    </row>
    <row r="347" spans="2:4" x14ac:dyDescent="0.25">
      <c r="B347" s="12" t="s">
        <v>80</v>
      </c>
      <c r="C347" s="13">
        <v>12</v>
      </c>
      <c r="D347" s="78"/>
    </row>
    <row r="348" spans="2:4" x14ac:dyDescent="0.25">
      <c r="B348" s="5" t="s">
        <v>73</v>
      </c>
      <c r="C348" s="2">
        <v>1</v>
      </c>
      <c r="D348" s="78"/>
    </row>
    <row r="349" spans="2:4" x14ac:dyDescent="0.25">
      <c r="B349" s="5" t="s">
        <v>74</v>
      </c>
      <c r="C349" s="2">
        <v>1</v>
      </c>
      <c r="D349" s="78"/>
    </row>
    <row r="350" spans="2:4" x14ac:dyDescent="0.25">
      <c r="B350" s="5" t="s">
        <v>77</v>
      </c>
      <c r="C350" s="2">
        <v>9</v>
      </c>
      <c r="D350" s="78"/>
    </row>
    <row r="351" spans="2:4" ht="13.8" thickBot="1" x14ac:dyDescent="0.3">
      <c r="B351" s="5" t="s">
        <v>76</v>
      </c>
      <c r="C351" s="2">
        <v>1</v>
      </c>
      <c r="D351" s="81"/>
    </row>
    <row r="352" spans="2:4" ht="13.8" thickBot="1" x14ac:dyDescent="0.3">
      <c r="B352" s="28" t="s">
        <v>20</v>
      </c>
      <c r="C352" s="9">
        <v>18</v>
      </c>
      <c r="D352" s="27">
        <v>1</v>
      </c>
    </row>
    <row r="353" spans="2:4" x14ac:dyDescent="0.25">
      <c r="B353" s="10" t="s">
        <v>79</v>
      </c>
      <c r="C353" s="11">
        <v>9</v>
      </c>
      <c r="D353" s="77"/>
    </row>
    <row r="354" spans="2:4" x14ac:dyDescent="0.25">
      <c r="B354" s="12" t="s">
        <v>80</v>
      </c>
      <c r="C354" s="13">
        <v>9</v>
      </c>
      <c r="D354" s="78"/>
    </row>
    <row r="355" spans="2:4" x14ac:dyDescent="0.25">
      <c r="B355" s="5" t="s">
        <v>74</v>
      </c>
      <c r="C355" s="2">
        <v>1</v>
      </c>
      <c r="D355" s="78"/>
    </row>
    <row r="356" spans="2:4" ht="13.8" thickBot="1" x14ac:dyDescent="0.3">
      <c r="B356" s="4" t="s">
        <v>77</v>
      </c>
      <c r="C356" s="2">
        <v>8</v>
      </c>
      <c r="D356" s="81"/>
    </row>
    <row r="357" spans="2:4" ht="13.8" thickBot="1" x14ac:dyDescent="0.3">
      <c r="B357" s="14" t="s">
        <v>42</v>
      </c>
      <c r="C357" s="9">
        <v>550</v>
      </c>
      <c r="D357" s="27">
        <v>0.93</v>
      </c>
    </row>
    <row r="358" spans="2:4" x14ac:dyDescent="0.25">
      <c r="B358" s="15" t="s">
        <v>79</v>
      </c>
      <c r="C358" s="11">
        <v>216</v>
      </c>
      <c r="D358" s="77"/>
    </row>
    <row r="359" spans="2:4" x14ac:dyDescent="0.25">
      <c r="B359" s="12" t="s">
        <v>78</v>
      </c>
      <c r="C359" s="13">
        <v>67</v>
      </c>
      <c r="D359" s="78"/>
    </row>
    <row r="360" spans="2:4" x14ac:dyDescent="0.25">
      <c r="B360" s="5" t="s">
        <v>74</v>
      </c>
      <c r="C360" s="2">
        <v>14</v>
      </c>
      <c r="D360" s="78"/>
    </row>
    <row r="361" spans="2:4" x14ac:dyDescent="0.25">
      <c r="B361" s="5" t="s">
        <v>77</v>
      </c>
      <c r="C361" s="2">
        <v>49</v>
      </c>
      <c r="D361" s="78"/>
    </row>
    <row r="362" spans="2:4" x14ac:dyDescent="0.25">
      <c r="B362" s="5" t="s">
        <v>75</v>
      </c>
      <c r="C362" s="2">
        <v>1</v>
      </c>
      <c r="D362" s="78"/>
    </row>
    <row r="363" spans="2:4" x14ac:dyDescent="0.25">
      <c r="B363" s="5" t="s">
        <v>76</v>
      </c>
      <c r="C363" s="2">
        <v>3</v>
      </c>
      <c r="D363" s="78"/>
    </row>
    <row r="364" spans="2:4" x14ac:dyDescent="0.25">
      <c r="B364" s="12" t="s">
        <v>80</v>
      </c>
      <c r="C364" s="13">
        <v>267</v>
      </c>
      <c r="D364" s="78"/>
    </row>
    <row r="365" spans="2:4" x14ac:dyDescent="0.25">
      <c r="B365" s="5" t="s">
        <v>73</v>
      </c>
      <c r="C365" s="2">
        <v>41</v>
      </c>
      <c r="D365" s="78"/>
    </row>
    <row r="366" spans="2:4" x14ac:dyDescent="0.25">
      <c r="B366" s="5" t="s">
        <v>74</v>
      </c>
      <c r="C366" s="2">
        <v>82</v>
      </c>
      <c r="D366" s="78"/>
    </row>
    <row r="367" spans="2:4" x14ac:dyDescent="0.25">
      <c r="B367" s="5" t="s">
        <v>77</v>
      </c>
      <c r="C367" s="2">
        <v>99</v>
      </c>
      <c r="D367" s="78"/>
    </row>
    <row r="368" spans="2:4" x14ac:dyDescent="0.25">
      <c r="B368" s="5" t="s">
        <v>75</v>
      </c>
      <c r="C368" s="2">
        <v>7</v>
      </c>
      <c r="D368" s="78"/>
    </row>
    <row r="369" spans="2:4" ht="13.8" thickBot="1" x14ac:dyDescent="0.3">
      <c r="B369" s="5" t="s">
        <v>76</v>
      </c>
      <c r="C369" s="2">
        <v>38</v>
      </c>
      <c r="D369" s="81"/>
    </row>
    <row r="370" spans="2:4" ht="13.8" thickBot="1" x14ac:dyDescent="0.3">
      <c r="B370" s="17" t="s">
        <v>35</v>
      </c>
      <c r="C370" s="9">
        <v>31</v>
      </c>
      <c r="D370" s="27">
        <v>0.97</v>
      </c>
    </row>
    <row r="371" spans="2:4" x14ac:dyDescent="0.25">
      <c r="B371" s="15" t="s">
        <v>79</v>
      </c>
      <c r="C371" s="11">
        <v>20</v>
      </c>
      <c r="D371" s="77"/>
    </row>
    <row r="372" spans="2:4" x14ac:dyDescent="0.25">
      <c r="B372" s="12" t="s">
        <v>80</v>
      </c>
      <c r="C372" s="13">
        <v>11</v>
      </c>
      <c r="D372" s="78"/>
    </row>
    <row r="373" spans="2:4" x14ac:dyDescent="0.25">
      <c r="B373" s="5" t="s">
        <v>73</v>
      </c>
      <c r="C373" s="2">
        <v>1</v>
      </c>
      <c r="D373" s="78"/>
    </row>
    <row r="374" spans="2:4" x14ac:dyDescent="0.25">
      <c r="B374" s="5" t="s">
        <v>74</v>
      </c>
      <c r="C374" s="2">
        <v>2</v>
      </c>
      <c r="D374" s="78"/>
    </row>
    <row r="375" spans="2:4" x14ac:dyDescent="0.25">
      <c r="B375" s="5" t="s">
        <v>77</v>
      </c>
      <c r="C375" s="2">
        <v>2</v>
      </c>
      <c r="D375" s="78"/>
    </row>
    <row r="376" spans="2:4" ht="13.8" thickBot="1" x14ac:dyDescent="0.3">
      <c r="B376" s="5" t="s">
        <v>75</v>
      </c>
      <c r="C376" s="2">
        <v>6</v>
      </c>
      <c r="D376" s="81"/>
    </row>
    <row r="377" spans="2:4" ht="13.8" thickBot="1" x14ac:dyDescent="0.3">
      <c r="B377" s="17" t="s">
        <v>23</v>
      </c>
      <c r="C377" s="9">
        <v>2318</v>
      </c>
      <c r="D377" s="27">
        <f>(C378+C381+C382+C383+C384+C387+C388+C389+C390)/C377</f>
        <v>0.97497842968075932</v>
      </c>
    </row>
    <row r="378" spans="2:4" x14ac:dyDescent="0.25">
      <c r="B378" s="15" t="s">
        <v>79</v>
      </c>
      <c r="C378" s="11">
        <v>1602</v>
      </c>
      <c r="D378" s="77"/>
    </row>
    <row r="379" spans="2:4" x14ac:dyDescent="0.25">
      <c r="B379" s="12" t="s">
        <v>78</v>
      </c>
      <c r="C379" s="65">
        <v>147</v>
      </c>
      <c r="D379" s="78"/>
    </row>
    <row r="380" spans="2:4" x14ac:dyDescent="0.25">
      <c r="B380" s="5" t="s">
        <v>73</v>
      </c>
      <c r="C380" s="2">
        <v>4</v>
      </c>
      <c r="D380" s="78"/>
    </row>
    <row r="381" spans="2:4" x14ac:dyDescent="0.25">
      <c r="B381" s="5" t="s">
        <v>74</v>
      </c>
      <c r="C381" s="2">
        <v>9</v>
      </c>
      <c r="D381" s="78"/>
    </row>
    <row r="382" spans="2:4" x14ac:dyDescent="0.25">
      <c r="B382" s="5" t="s">
        <v>77</v>
      </c>
      <c r="C382" s="2">
        <v>104</v>
      </c>
      <c r="D382" s="78"/>
    </row>
    <row r="383" spans="2:4" x14ac:dyDescent="0.25">
      <c r="B383" s="5" t="s">
        <v>75</v>
      </c>
      <c r="C383" s="2">
        <v>21</v>
      </c>
      <c r="D383" s="78"/>
    </row>
    <row r="384" spans="2:4" x14ac:dyDescent="0.25">
      <c r="B384" s="5" t="s">
        <v>76</v>
      </c>
      <c r="C384" s="2">
        <v>9</v>
      </c>
      <c r="D384" s="78"/>
    </row>
    <row r="385" spans="2:4" x14ac:dyDescent="0.25">
      <c r="B385" s="12" t="s">
        <v>80</v>
      </c>
      <c r="C385" s="65">
        <v>569</v>
      </c>
      <c r="D385" s="78"/>
    </row>
    <row r="386" spans="2:4" x14ac:dyDescent="0.25">
      <c r="B386" s="5" t="s">
        <v>73</v>
      </c>
      <c r="C386" s="2">
        <v>54</v>
      </c>
      <c r="D386" s="78"/>
    </row>
    <row r="387" spans="2:4" x14ac:dyDescent="0.25">
      <c r="B387" s="5" t="s">
        <v>74</v>
      </c>
      <c r="C387" s="2">
        <v>69</v>
      </c>
      <c r="D387" s="78"/>
    </row>
    <row r="388" spans="2:4" x14ac:dyDescent="0.25">
      <c r="B388" s="5" t="s">
        <v>77</v>
      </c>
      <c r="C388" s="2">
        <v>279</v>
      </c>
      <c r="D388" s="78"/>
    </row>
    <row r="389" spans="2:4" x14ac:dyDescent="0.25">
      <c r="B389" s="5" t="s">
        <v>75</v>
      </c>
      <c r="C389" s="2">
        <v>127</v>
      </c>
      <c r="D389" s="78"/>
    </row>
    <row r="390" spans="2:4" ht="13.8" thickBot="1" x14ac:dyDescent="0.3">
      <c r="B390" s="4" t="s">
        <v>76</v>
      </c>
      <c r="C390" s="2">
        <v>40</v>
      </c>
      <c r="D390" s="81"/>
    </row>
    <row r="391" spans="2:4" ht="13.8" thickBot="1" x14ac:dyDescent="0.3">
      <c r="B391" s="17" t="s">
        <v>1</v>
      </c>
      <c r="C391" s="9">
        <v>873</v>
      </c>
      <c r="D391" s="27">
        <f>(C392+C395+C396+C397+C400+C401+C402+C403)/C391</f>
        <v>0.9404352806414662</v>
      </c>
    </row>
    <row r="392" spans="2:4" x14ac:dyDescent="0.25">
      <c r="B392" s="15" t="s">
        <v>79</v>
      </c>
      <c r="C392" s="11">
        <v>448</v>
      </c>
      <c r="D392" s="77"/>
    </row>
    <row r="393" spans="2:4" x14ac:dyDescent="0.25">
      <c r="B393" s="12" t="s">
        <v>78</v>
      </c>
      <c r="C393" s="65">
        <v>90</v>
      </c>
      <c r="D393" s="78"/>
    </row>
    <row r="394" spans="2:4" x14ac:dyDescent="0.25">
      <c r="B394" s="5" t="s">
        <v>73</v>
      </c>
      <c r="C394" s="2">
        <v>14</v>
      </c>
      <c r="D394" s="78"/>
    </row>
    <row r="395" spans="2:4" x14ac:dyDescent="0.25">
      <c r="B395" s="5" t="s">
        <v>74</v>
      </c>
      <c r="C395" s="2">
        <v>4</v>
      </c>
      <c r="D395" s="78"/>
    </row>
    <row r="396" spans="2:4" x14ac:dyDescent="0.25">
      <c r="B396" s="5" t="s">
        <v>77</v>
      </c>
      <c r="C396" s="2">
        <v>56</v>
      </c>
      <c r="D396" s="78"/>
    </row>
    <row r="397" spans="2:4" x14ac:dyDescent="0.25">
      <c r="B397" s="5" t="s">
        <v>75</v>
      </c>
      <c r="C397" s="2">
        <v>16</v>
      </c>
      <c r="D397" s="78"/>
    </row>
    <row r="398" spans="2:4" x14ac:dyDescent="0.25">
      <c r="B398" s="12" t="s">
        <v>80</v>
      </c>
      <c r="C398" s="65">
        <v>335</v>
      </c>
      <c r="D398" s="78"/>
    </row>
    <row r="399" spans="2:4" x14ac:dyDescent="0.25">
      <c r="B399" s="5" t="s">
        <v>73</v>
      </c>
      <c r="C399" s="2">
        <v>38</v>
      </c>
      <c r="D399" s="78"/>
    </row>
    <row r="400" spans="2:4" x14ac:dyDescent="0.25">
      <c r="B400" s="5" t="s">
        <v>74</v>
      </c>
      <c r="C400" s="2">
        <v>9</v>
      </c>
      <c r="D400" s="78"/>
    </row>
    <row r="401" spans="2:4" x14ac:dyDescent="0.25">
      <c r="B401" s="5" t="s">
        <v>77</v>
      </c>
      <c r="C401" s="2">
        <v>220</v>
      </c>
      <c r="D401" s="78"/>
    </row>
    <row r="402" spans="2:4" x14ac:dyDescent="0.25">
      <c r="B402" s="5" t="s">
        <v>75</v>
      </c>
      <c r="C402" s="2">
        <v>62</v>
      </c>
      <c r="D402" s="78"/>
    </row>
    <row r="403" spans="2:4" ht="13.8" thickBot="1" x14ac:dyDescent="0.3">
      <c r="B403" s="5" t="s">
        <v>76</v>
      </c>
      <c r="C403" s="2">
        <v>6</v>
      </c>
      <c r="D403" s="81"/>
    </row>
    <row r="404" spans="2:4" ht="13.8" thickBot="1" x14ac:dyDescent="0.3">
      <c r="B404" s="17" t="s">
        <v>36</v>
      </c>
      <c r="C404" s="9">
        <v>22</v>
      </c>
      <c r="D404" s="27">
        <v>0.95</v>
      </c>
    </row>
    <row r="405" spans="2:4" x14ac:dyDescent="0.25">
      <c r="B405" s="15" t="s">
        <v>79</v>
      </c>
      <c r="C405" s="11">
        <v>8</v>
      </c>
      <c r="D405" s="77"/>
    </row>
    <row r="406" spans="2:4" x14ac:dyDescent="0.25">
      <c r="B406" s="12" t="s">
        <v>78</v>
      </c>
      <c r="C406" s="13">
        <v>4</v>
      </c>
      <c r="D406" s="78"/>
    </row>
    <row r="407" spans="2:4" x14ac:dyDescent="0.25">
      <c r="B407" s="5" t="s">
        <v>77</v>
      </c>
      <c r="C407" s="2">
        <v>4</v>
      </c>
      <c r="D407" s="78"/>
    </row>
    <row r="408" spans="2:4" x14ac:dyDescent="0.25">
      <c r="B408" s="12" t="s">
        <v>80</v>
      </c>
      <c r="C408" s="13">
        <v>10</v>
      </c>
      <c r="D408" s="78"/>
    </row>
    <row r="409" spans="2:4" x14ac:dyDescent="0.25">
      <c r="B409" s="5" t="s">
        <v>73</v>
      </c>
      <c r="C409" s="2">
        <v>1</v>
      </c>
      <c r="D409" s="78"/>
    </row>
    <row r="410" spans="2:4" x14ac:dyDescent="0.25">
      <c r="B410" s="5" t="s">
        <v>74</v>
      </c>
      <c r="C410" s="2">
        <v>4</v>
      </c>
      <c r="D410" s="78"/>
    </row>
    <row r="411" spans="2:4" x14ac:dyDescent="0.25">
      <c r="B411" s="5" t="s">
        <v>77</v>
      </c>
      <c r="C411" s="2">
        <v>3</v>
      </c>
      <c r="D411" s="78"/>
    </row>
    <row r="412" spans="2:4" ht="13.8" thickBot="1" x14ac:dyDescent="0.3">
      <c r="B412" s="5" t="s">
        <v>76</v>
      </c>
      <c r="C412" s="2">
        <v>2</v>
      </c>
      <c r="D412" s="81"/>
    </row>
    <row r="413" spans="2:4" ht="13.8" thickBot="1" x14ac:dyDescent="0.3">
      <c r="B413" s="17" t="s">
        <v>37</v>
      </c>
      <c r="C413" s="9">
        <v>500</v>
      </c>
      <c r="D413" s="27">
        <f>(C414+C416+C419+C420+C421+C422)/C413</f>
        <v>0.94</v>
      </c>
    </row>
    <row r="414" spans="2:4" x14ac:dyDescent="0.25">
      <c r="B414" s="15" t="s">
        <v>79</v>
      </c>
      <c r="C414" s="11">
        <v>341</v>
      </c>
      <c r="D414" s="77"/>
    </row>
    <row r="415" spans="2:4" x14ac:dyDescent="0.25">
      <c r="B415" s="12" t="s">
        <v>78</v>
      </c>
      <c r="C415" s="65">
        <v>6</v>
      </c>
      <c r="D415" s="78"/>
    </row>
    <row r="416" spans="2:4" x14ac:dyDescent="0.25">
      <c r="B416" s="5" t="s">
        <v>77</v>
      </c>
      <c r="C416" s="2">
        <v>6</v>
      </c>
      <c r="D416" s="78"/>
    </row>
    <row r="417" spans="2:4" x14ac:dyDescent="0.25">
      <c r="B417" s="12" t="s">
        <v>80</v>
      </c>
      <c r="C417" s="65">
        <v>153</v>
      </c>
      <c r="D417" s="78"/>
    </row>
    <row r="418" spans="2:4" x14ac:dyDescent="0.25">
      <c r="B418" s="5" t="s">
        <v>73</v>
      </c>
      <c r="C418" s="2">
        <v>30</v>
      </c>
      <c r="D418" s="78"/>
    </row>
    <row r="419" spans="2:4" x14ac:dyDescent="0.25">
      <c r="B419" s="5" t="s">
        <v>74</v>
      </c>
      <c r="C419" s="2">
        <v>14</v>
      </c>
      <c r="D419" s="78"/>
    </row>
    <row r="420" spans="2:4" x14ac:dyDescent="0.25">
      <c r="B420" s="5" t="s">
        <v>77</v>
      </c>
      <c r="C420" s="2">
        <v>63</v>
      </c>
      <c r="D420" s="78"/>
    </row>
    <row r="421" spans="2:4" x14ac:dyDescent="0.25">
      <c r="B421" s="5" t="s">
        <v>75</v>
      </c>
      <c r="C421" s="2">
        <v>36</v>
      </c>
      <c r="D421" s="78"/>
    </row>
    <row r="422" spans="2:4" ht="13.8" thickBot="1" x14ac:dyDescent="0.3">
      <c r="B422" s="5" t="s">
        <v>76</v>
      </c>
      <c r="C422" s="2">
        <v>10</v>
      </c>
      <c r="D422" s="81"/>
    </row>
    <row r="423" spans="2:4" ht="13.8" thickBot="1" x14ac:dyDescent="0.3">
      <c r="B423" s="17" t="s">
        <v>38</v>
      </c>
      <c r="C423" s="9">
        <v>13</v>
      </c>
      <c r="D423" s="27">
        <v>0.85</v>
      </c>
    </row>
    <row r="424" spans="2:4" x14ac:dyDescent="0.25">
      <c r="B424" s="15" t="s">
        <v>79</v>
      </c>
      <c r="C424" s="11">
        <v>6</v>
      </c>
      <c r="D424" s="77"/>
    </row>
    <row r="425" spans="2:4" x14ac:dyDescent="0.25">
      <c r="B425" s="12" t="s">
        <v>80</v>
      </c>
      <c r="C425" s="13">
        <v>7</v>
      </c>
      <c r="D425" s="78"/>
    </row>
    <row r="426" spans="2:4" x14ac:dyDescent="0.25">
      <c r="B426" s="5" t="s">
        <v>73</v>
      </c>
      <c r="C426" s="2">
        <v>2</v>
      </c>
      <c r="D426" s="78"/>
    </row>
    <row r="427" spans="2:4" x14ac:dyDescent="0.25">
      <c r="B427" s="5" t="s">
        <v>74</v>
      </c>
      <c r="C427" s="2">
        <v>2</v>
      </c>
      <c r="D427" s="78"/>
    </row>
    <row r="428" spans="2:4" x14ac:dyDescent="0.25">
      <c r="B428" s="5" t="s">
        <v>77</v>
      </c>
      <c r="C428" s="2">
        <v>1</v>
      </c>
      <c r="D428" s="78"/>
    </row>
    <row r="429" spans="2:4" ht="13.8" thickBot="1" x14ac:dyDescent="0.3">
      <c r="B429" s="5" t="s">
        <v>75</v>
      </c>
      <c r="C429" s="2">
        <v>2</v>
      </c>
      <c r="D429" s="81"/>
    </row>
    <row r="430" spans="2:4" ht="13.8" thickBot="1" x14ac:dyDescent="0.3">
      <c r="B430" s="17" t="s">
        <v>40</v>
      </c>
      <c r="C430" s="9">
        <v>62</v>
      </c>
      <c r="D430" s="27">
        <v>1</v>
      </c>
    </row>
    <row r="431" spans="2:4" x14ac:dyDescent="0.25">
      <c r="B431" s="15" t="s">
        <v>79</v>
      </c>
      <c r="C431" s="11">
        <v>43</v>
      </c>
      <c r="D431" s="77"/>
    </row>
    <row r="432" spans="2:4" x14ac:dyDescent="0.25">
      <c r="B432" s="12" t="s">
        <v>78</v>
      </c>
      <c r="C432" s="13">
        <v>2</v>
      </c>
      <c r="D432" s="78"/>
    </row>
    <row r="433" spans="2:4" x14ac:dyDescent="0.25">
      <c r="B433" s="5" t="s">
        <v>74</v>
      </c>
      <c r="C433" s="2">
        <v>2</v>
      </c>
      <c r="D433" s="78"/>
    </row>
    <row r="434" spans="2:4" x14ac:dyDescent="0.25">
      <c r="B434" s="12" t="s">
        <v>80</v>
      </c>
      <c r="C434" s="13">
        <v>17</v>
      </c>
      <c r="D434" s="78"/>
    </row>
    <row r="435" spans="2:4" x14ac:dyDescent="0.25">
      <c r="B435" s="5" t="s">
        <v>74</v>
      </c>
      <c r="C435" s="2">
        <v>4</v>
      </c>
      <c r="D435" s="78"/>
    </row>
    <row r="436" spans="2:4" x14ac:dyDescent="0.25">
      <c r="B436" s="5" t="s">
        <v>77</v>
      </c>
      <c r="C436" s="2">
        <v>2</v>
      </c>
      <c r="D436" s="78"/>
    </row>
    <row r="437" spans="2:4" x14ac:dyDescent="0.25">
      <c r="B437" s="5" t="s">
        <v>75</v>
      </c>
      <c r="C437" s="2">
        <v>3</v>
      </c>
      <c r="D437" s="78"/>
    </row>
    <row r="438" spans="2:4" ht="13.8" thickBot="1" x14ac:dyDescent="0.3">
      <c r="B438" s="5" t="s">
        <v>76</v>
      </c>
      <c r="C438" s="2">
        <v>8</v>
      </c>
      <c r="D438" s="81"/>
    </row>
    <row r="439" spans="2:4" ht="13.8" thickBot="1" x14ac:dyDescent="0.3">
      <c r="B439" s="17" t="s">
        <v>43</v>
      </c>
      <c r="C439" s="9">
        <v>149</v>
      </c>
      <c r="D439" s="27">
        <v>0.98</v>
      </c>
    </row>
    <row r="440" spans="2:4" x14ac:dyDescent="0.25">
      <c r="B440" s="15" t="s">
        <v>79</v>
      </c>
      <c r="C440" s="11">
        <v>77</v>
      </c>
      <c r="D440" s="77"/>
    </row>
    <row r="441" spans="2:4" x14ac:dyDescent="0.25">
      <c r="B441" s="12" t="s">
        <v>78</v>
      </c>
      <c r="C441" s="13">
        <v>13</v>
      </c>
      <c r="D441" s="78"/>
    </row>
    <row r="442" spans="2:4" x14ac:dyDescent="0.25">
      <c r="B442" s="5" t="s">
        <v>74</v>
      </c>
      <c r="C442" s="2">
        <v>9</v>
      </c>
      <c r="D442" s="78"/>
    </row>
    <row r="443" spans="2:4" x14ac:dyDescent="0.25">
      <c r="B443" s="5" t="s">
        <v>77</v>
      </c>
      <c r="C443" s="2">
        <v>4</v>
      </c>
      <c r="D443" s="78"/>
    </row>
    <row r="444" spans="2:4" x14ac:dyDescent="0.25">
      <c r="B444" s="12" t="s">
        <v>80</v>
      </c>
      <c r="C444" s="13">
        <v>59</v>
      </c>
      <c r="D444" s="78"/>
    </row>
    <row r="445" spans="2:4" x14ac:dyDescent="0.25">
      <c r="B445" s="5" t="s">
        <v>73</v>
      </c>
      <c r="C445" s="2">
        <v>3</v>
      </c>
      <c r="D445" s="78"/>
    </row>
    <row r="446" spans="2:4" x14ac:dyDescent="0.25">
      <c r="B446" s="5" t="s">
        <v>74</v>
      </c>
      <c r="C446" s="2">
        <v>7</v>
      </c>
      <c r="D446" s="78"/>
    </row>
    <row r="447" spans="2:4" x14ac:dyDescent="0.25">
      <c r="B447" s="5" t="s">
        <v>77</v>
      </c>
      <c r="C447" s="2">
        <v>42</v>
      </c>
      <c r="D447" s="78"/>
    </row>
    <row r="448" spans="2:4" x14ac:dyDescent="0.25">
      <c r="B448" s="5" t="s">
        <v>75</v>
      </c>
      <c r="C448" s="2">
        <v>6</v>
      </c>
      <c r="D448" s="78"/>
    </row>
    <row r="449" spans="2:4" ht="13.8" thickBot="1" x14ac:dyDescent="0.3">
      <c r="B449" s="5" t="s">
        <v>76</v>
      </c>
      <c r="C449" s="2">
        <v>1</v>
      </c>
      <c r="D449" s="81"/>
    </row>
    <row r="450" spans="2:4" ht="13.8" thickBot="1" x14ac:dyDescent="0.3">
      <c r="B450" s="17" t="s">
        <v>44</v>
      </c>
      <c r="C450" s="9">
        <v>73</v>
      </c>
      <c r="D450" s="27">
        <v>0.97</v>
      </c>
    </row>
    <row r="451" spans="2:4" x14ac:dyDescent="0.25">
      <c r="B451" s="15" t="s">
        <v>79</v>
      </c>
      <c r="C451" s="11">
        <v>26</v>
      </c>
      <c r="D451" s="77"/>
    </row>
    <row r="452" spans="2:4" x14ac:dyDescent="0.25">
      <c r="B452" s="12" t="s">
        <v>78</v>
      </c>
      <c r="C452" s="13">
        <v>25</v>
      </c>
      <c r="D452" s="78"/>
    </row>
    <row r="453" spans="2:4" x14ac:dyDescent="0.25">
      <c r="B453" s="5" t="s">
        <v>74</v>
      </c>
      <c r="C453" s="2">
        <v>1</v>
      </c>
      <c r="D453" s="78"/>
    </row>
    <row r="454" spans="2:4" x14ac:dyDescent="0.25">
      <c r="B454" s="5" t="s">
        <v>77</v>
      </c>
      <c r="C454" s="2">
        <v>24</v>
      </c>
      <c r="D454" s="78"/>
    </row>
    <row r="455" spans="2:4" x14ac:dyDescent="0.25">
      <c r="B455" s="12" t="s">
        <v>80</v>
      </c>
      <c r="C455" s="13">
        <v>22</v>
      </c>
      <c r="D455" s="78"/>
    </row>
    <row r="456" spans="2:4" x14ac:dyDescent="0.25">
      <c r="B456" s="5" t="s">
        <v>73</v>
      </c>
      <c r="C456" s="2">
        <v>2</v>
      </c>
      <c r="D456" s="78"/>
    </row>
    <row r="457" spans="2:4" x14ac:dyDescent="0.25">
      <c r="B457" s="5" t="s">
        <v>74</v>
      </c>
      <c r="C457" s="2">
        <v>3</v>
      </c>
      <c r="D457" s="78"/>
    </row>
    <row r="458" spans="2:4" ht="13.8" thickBot="1" x14ac:dyDescent="0.3">
      <c r="B458" s="5" t="s">
        <v>77</v>
      </c>
      <c r="C458" s="2">
        <v>17</v>
      </c>
      <c r="D458" s="78"/>
    </row>
    <row r="459" spans="2:4" ht="13.8" thickBot="1" x14ac:dyDescent="0.3">
      <c r="B459" s="29" t="s">
        <v>85</v>
      </c>
      <c r="C459" s="50">
        <f>C7+C17+C24+C36+C48+C59+C70+C84+C97+C106+C120+C125+C138+C145+C157+C167+C179+C192+C202+C209+C219+C226+C237+C249+C263+C272+C284+C297+C307+C321+C329+C333+C343+C352+C357+C370+C377+C391+C404+C413+C423+C430+C439+C450</f>
        <v>24446</v>
      </c>
      <c r="D459" s="79">
        <f>(C460+C10+C13+C14+C15+C16+C21+C22+C23+C27+C28+C29+C32+C33+C34+C35+C40+C41+C42+C45+C46+C47+C51+C52+C55+C56+C57+C58+C62+C63+C66+C67+C68+C69+C74+C75+C76+C77+C80+C81+C82+C87+C88+C89+C90+C93+C94+C95+C96+C100+C103+C104+C105+C110+C111+C112+C113+C116+C117+C118+C119+C123+C124+C129+C130+C131+C134+C135+C136+C137+C141+C143+C144+C148+C149+C150+C153+C154+C155+C156+C160+C161+C164+C165+C166+C170+C171+C172+C175+C176+C177+C178+C182+C183+C184+C185+C188+C189+C190+C191+C195+C198+C199+C200+C201+C205+C207+C208+C212+C215+C216+C217+C218+C223+C224+C225+C229+C230+C233+C234+C235+C236+C240+C241+C242+C245+C246+C247+C253+C254+C255+C256+C259+C260+C261+C262+C266+C267+C270+C271+C275+C276+C277+C280+C281+C282+C283+C287+C288+C289+C290+C293+C294+C295+C296+C300+C303+C304+C305+C306+C311+C312+C313+C314+C317+C318+C319+C320+C325+C326+C327+C328+C332+C336+C339+C340+C341+C342+C346+C349+C350+C351+C355+C356+C360+C361+C362+C363+C366+C367+C368+C369+C374+C375+C376+C381+C382+C383+C384+C387+C388+C389+C390+C395+C396+C397+C400+C401+C402+C403+C407+C410+C411+C412+C416+C419+C420+C421+C422+C427+C428+C429+C433+C435+C436+C437+C438+C442+C443+C446+C447+C448+C449+C453+C454+C457+C458)/C459</f>
        <v>0.94980773950748587</v>
      </c>
    </row>
    <row r="460" spans="2:4" ht="13.8" thickBot="1" x14ac:dyDescent="0.3">
      <c r="B460" s="25" t="s">
        <v>88</v>
      </c>
      <c r="C460" s="51">
        <f>C8+C18+C25+C37+C49+C60+C71+C85+C98+C107+C121+C126+C139+C146+C158+C168+C180+C193+C203+C210+C220+C227+C238+C250+C264+C273+C285+C298+C308+C322+C330+C334+C344+C353+C358+C371+C378+C392+C405+C414+C424+C431+C440+C451</f>
        <v>14546</v>
      </c>
      <c r="D460" s="80"/>
    </row>
    <row r="465" spans="3:3" x14ac:dyDescent="0.25">
      <c r="C465" s="71"/>
    </row>
  </sheetData>
  <mergeCells count="51">
    <mergeCell ref="D5:D6"/>
    <mergeCell ref="A1:C1"/>
    <mergeCell ref="A2:C2"/>
    <mergeCell ref="A3:C3"/>
    <mergeCell ref="B5:B6"/>
    <mergeCell ref="C5:C6"/>
    <mergeCell ref="D18:D23"/>
    <mergeCell ref="D8:D16"/>
    <mergeCell ref="D451:D458"/>
    <mergeCell ref="D440:D449"/>
    <mergeCell ref="D431:D438"/>
    <mergeCell ref="D424:D429"/>
    <mergeCell ref="D414:D422"/>
    <mergeCell ref="D405:D412"/>
    <mergeCell ref="D392:D403"/>
    <mergeCell ref="D285:D296"/>
    <mergeCell ref="D378:D390"/>
    <mergeCell ref="D371:D376"/>
    <mergeCell ref="D358:D369"/>
    <mergeCell ref="D353:D356"/>
    <mergeCell ref="D344:D351"/>
    <mergeCell ref="D334:D342"/>
    <mergeCell ref="D330:D332"/>
    <mergeCell ref="D322:D328"/>
    <mergeCell ref="D308:D320"/>
    <mergeCell ref="D298:D306"/>
    <mergeCell ref="D203:D208"/>
    <mergeCell ref="D193:D201"/>
    <mergeCell ref="D180:D191"/>
    <mergeCell ref="D168:D178"/>
    <mergeCell ref="D273:D283"/>
    <mergeCell ref="D264:D271"/>
    <mergeCell ref="D250:D262"/>
    <mergeCell ref="D238:D248"/>
    <mergeCell ref="D227:D236"/>
    <mergeCell ref="D25:D35"/>
    <mergeCell ref="D459:D460"/>
    <mergeCell ref="D98:D105"/>
    <mergeCell ref="D85:D96"/>
    <mergeCell ref="D71:D83"/>
    <mergeCell ref="D60:D69"/>
    <mergeCell ref="D49:D58"/>
    <mergeCell ref="D37:D47"/>
    <mergeCell ref="D158:D166"/>
    <mergeCell ref="D146:D156"/>
    <mergeCell ref="D139:D144"/>
    <mergeCell ref="D126:D137"/>
    <mergeCell ref="D121:D124"/>
    <mergeCell ref="D107:D119"/>
    <mergeCell ref="D220:D225"/>
    <mergeCell ref="D210:D2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2"/>
  <sheetViews>
    <sheetView topLeftCell="A232" workbookViewId="0">
      <selection activeCell="F243" sqref="F243"/>
    </sheetView>
  </sheetViews>
  <sheetFormatPr baseColWidth="10" defaultRowHeight="13.2" x14ac:dyDescent="0.25"/>
  <cols>
    <col min="1" max="1" width="5.33203125" customWidth="1"/>
    <col min="2" max="2" width="39.109375" bestFit="1" customWidth="1"/>
    <col min="3" max="3" width="19.88671875" bestFit="1" customWidth="1"/>
    <col min="4" max="4" width="16.6640625" style="26" customWidth="1"/>
    <col min="5" max="5" width="15.88671875" style="26" customWidth="1"/>
  </cols>
  <sheetData>
    <row r="1" spans="1:5" ht="15.6" x14ac:dyDescent="0.3">
      <c r="A1" s="84" t="s">
        <v>81</v>
      </c>
      <c r="B1" s="84"/>
      <c r="C1" s="84"/>
    </row>
    <row r="2" spans="1:5" x14ac:dyDescent="0.25">
      <c r="A2" s="85" t="s">
        <v>89</v>
      </c>
      <c r="B2" s="85"/>
      <c r="C2" s="85"/>
    </row>
    <row r="3" spans="1:5" ht="13.8" x14ac:dyDescent="0.25">
      <c r="A3" s="86" t="s">
        <v>82</v>
      </c>
      <c r="B3" s="86"/>
      <c r="C3" s="86"/>
    </row>
    <row r="4" spans="1:5" ht="13.8" thickBot="1" x14ac:dyDescent="0.3"/>
    <row r="5" spans="1:5" x14ac:dyDescent="0.25">
      <c r="B5" s="92" t="s">
        <v>93</v>
      </c>
      <c r="C5" s="94" t="s">
        <v>91</v>
      </c>
      <c r="D5" s="89" t="s">
        <v>84</v>
      </c>
      <c r="E5" s="96" t="s">
        <v>99</v>
      </c>
    </row>
    <row r="6" spans="1:5" ht="27" customHeight="1" thickBot="1" x14ac:dyDescent="0.3">
      <c r="B6" s="93"/>
      <c r="C6" s="95"/>
      <c r="D6" s="90"/>
      <c r="E6" s="90"/>
    </row>
    <row r="7" spans="1:5" ht="13.8" thickBot="1" x14ac:dyDescent="0.3">
      <c r="B7" s="31" t="s">
        <v>57</v>
      </c>
      <c r="C7" s="32">
        <v>244</v>
      </c>
      <c r="D7" s="44">
        <f>(C9+C15+C22)/C7</f>
        <v>0.75409836065573765</v>
      </c>
      <c r="E7" s="27">
        <v>0.75</v>
      </c>
    </row>
    <row r="8" spans="1:5" x14ac:dyDescent="0.25">
      <c r="B8" s="18" t="s">
        <v>7</v>
      </c>
      <c r="C8" s="33">
        <v>204</v>
      </c>
      <c r="D8" s="45">
        <f>C9/C8</f>
        <v>0.75</v>
      </c>
      <c r="E8" s="45">
        <f>C9/(C8-0)</f>
        <v>0.75</v>
      </c>
    </row>
    <row r="9" spans="1:5" x14ac:dyDescent="0.25">
      <c r="B9" s="21" t="s">
        <v>79</v>
      </c>
      <c r="C9" s="3">
        <v>153</v>
      </c>
      <c r="D9" s="43"/>
      <c r="E9" s="43"/>
    </row>
    <row r="10" spans="1:5" x14ac:dyDescent="0.25">
      <c r="B10" s="21" t="s">
        <v>78</v>
      </c>
      <c r="C10" s="40">
        <v>9</v>
      </c>
      <c r="D10" s="43"/>
      <c r="E10" s="43"/>
    </row>
    <row r="11" spans="1:5" x14ac:dyDescent="0.25">
      <c r="B11" s="6" t="s">
        <v>77</v>
      </c>
      <c r="C11" s="3">
        <v>9</v>
      </c>
      <c r="D11" s="43"/>
      <c r="E11" s="43"/>
    </row>
    <row r="12" spans="1:5" x14ac:dyDescent="0.25">
      <c r="B12" s="21" t="s">
        <v>80</v>
      </c>
      <c r="C12" s="3">
        <v>42</v>
      </c>
      <c r="D12" s="43"/>
      <c r="E12" s="43"/>
    </row>
    <row r="13" spans="1:5" x14ac:dyDescent="0.25">
      <c r="B13" s="6" t="s">
        <v>77</v>
      </c>
      <c r="C13" s="3">
        <v>42</v>
      </c>
      <c r="D13" s="43"/>
      <c r="E13" s="43"/>
    </row>
    <row r="14" spans="1:5" x14ac:dyDescent="0.25">
      <c r="B14" s="20" t="s">
        <v>10</v>
      </c>
      <c r="C14" s="16">
        <v>22</v>
      </c>
      <c r="D14" s="42">
        <f>C15/C14</f>
        <v>0.81818181818181823</v>
      </c>
      <c r="E14" s="42">
        <f>C15/(C14-0)</f>
        <v>0.81818181818181823</v>
      </c>
    </row>
    <row r="15" spans="1:5" x14ac:dyDescent="0.25">
      <c r="B15" s="21" t="s">
        <v>79</v>
      </c>
      <c r="C15" s="3">
        <v>18</v>
      </c>
      <c r="D15" s="43"/>
      <c r="E15" s="43"/>
    </row>
    <row r="16" spans="1:5" x14ac:dyDescent="0.25">
      <c r="B16" s="21" t="s">
        <v>78</v>
      </c>
      <c r="C16" s="40">
        <v>3</v>
      </c>
      <c r="D16" s="43"/>
      <c r="E16" s="43"/>
    </row>
    <row r="17" spans="2:5" x14ac:dyDescent="0.25">
      <c r="B17" s="6" t="s">
        <v>77</v>
      </c>
      <c r="C17" s="3">
        <v>2</v>
      </c>
      <c r="D17" s="43"/>
      <c r="E17" s="43"/>
    </row>
    <row r="18" spans="2:5" x14ac:dyDescent="0.25">
      <c r="B18" s="6" t="s">
        <v>76</v>
      </c>
      <c r="C18" s="3">
        <v>1</v>
      </c>
      <c r="D18" s="43"/>
      <c r="E18" s="43"/>
    </row>
    <row r="19" spans="2:5" x14ac:dyDescent="0.25">
      <c r="B19" s="21" t="s">
        <v>80</v>
      </c>
      <c r="C19" s="3">
        <v>1</v>
      </c>
      <c r="D19" s="43"/>
      <c r="E19" s="43"/>
    </row>
    <row r="20" spans="2:5" x14ac:dyDescent="0.25">
      <c r="B20" s="6" t="s">
        <v>75</v>
      </c>
      <c r="C20" s="3">
        <v>1</v>
      </c>
      <c r="D20" s="43"/>
      <c r="E20" s="43"/>
    </row>
    <row r="21" spans="2:5" x14ac:dyDescent="0.25">
      <c r="B21" s="20" t="s">
        <v>23</v>
      </c>
      <c r="C21" s="16">
        <v>18</v>
      </c>
      <c r="D21" s="42">
        <f>C22/C21</f>
        <v>0.72222222222222221</v>
      </c>
      <c r="E21" s="42">
        <f>C22/(C21-0)</f>
        <v>0.72222222222222221</v>
      </c>
    </row>
    <row r="22" spans="2:5" x14ac:dyDescent="0.25">
      <c r="B22" s="21" t="s">
        <v>79</v>
      </c>
      <c r="C22" s="3">
        <v>13</v>
      </c>
      <c r="D22" s="43"/>
      <c r="E22" s="43"/>
    </row>
    <row r="23" spans="2:5" x14ac:dyDescent="0.25">
      <c r="B23" s="21" t="s">
        <v>80</v>
      </c>
      <c r="C23" s="3">
        <v>5</v>
      </c>
      <c r="D23" s="43"/>
      <c r="E23" s="43"/>
    </row>
    <row r="24" spans="2:5" ht="13.8" thickBot="1" x14ac:dyDescent="0.3">
      <c r="B24" s="30" t="s">
        <v>77</v>
      </c>
      <c r="C24" s="34">
        <v>5</v>
      </c>
      <c r="D24" s="46"/>
      <c r="E24" s="46"/>
    </row>
    <row r="25" spans="2:5" ht="13.8" thickBot="1" x14ac:dyDescent="0.3">
      <c r="B25" s="14" t="s">
        <v>50</v>
      </c>
      <c r="C25" s="23">
        <v>17</v>
      </c>
      <c r="D25" s="27">
        <f>C27/C25</f>
        <v>0.17647058823529413</v>
      </c>
      <c r="E25" s="27">
        <v>0.33</v>
      </c>
    </row>
    <row r="26" spans="2:5" x14ac:dyDescent="0.25">
      <c r="B26" s="20" t="s">
        <v>7</v>
      </c>
      <c r="C26" s="11">
        <v>17</v>
      </c>
      <c r="D26" s="42">
        <f>C27/C26</f>
        <v>0.17647058823529413</v>
      </c>
      <c r="E26" s="42">
        <f>C27/(C26-C31)</f>
        <v>0.33333333333333331</v>
      </c>
    </row>
    <row r="27" spans="2:5" x14ac:dyDescent="0.25">
      <c r="B27" s="21" t="s">
        <v>79</v>
      </c>
      <c r="C27" s="2">
        <v>3</v>
      </c>
      <c r="D27" s="43"/>
      <c r="E27" s="43"/>
    </row>
    <row r="28" spans="2:5" x14ac:dyDescent="0.25">
      <c r="B28" s="21" t="s">
        <v>78</v>
      </c>
      <c r="C28" s="38">
        <v>2</v>
      </c>
      <c r="D28" s="43"/>
      <c r="E28" s="43"/>
    </row>
    <row r="29" spans="2:5" x14ac:dyDescent="0.25">
      <c r="B29" s="6" t="s">
        <v>77</v>
      </c>
      <c r="C29" s="2">
        <v>2</v>
      </c>
      <c r="D29" s="43"/>
      <c r="E29" s="43"/>
    </row>
    <row r="30" spans="2:5" x14ac:dyDescent="0.25">
      <c r="B30" s="21" t="s">
        <v>80</v>
      </c>
      <c r="C30" s="2">
        <v>12</v>
      </c>
      <c r="D30" s="43"/>
      <c r="E30" s="43"/>
    </row>
    <row r="31" spans="2:5" x14ac:dyDescent="0.25">
      <c r="B31" s="6" t="s">
        <v>74</v>
      </c>
      <c r="C31" s="2">
        <v>8</v>
      </c>
      <c r="D31" s="43"/>
      <c r="E31" s="43"/>
    </row>
    <row r="32" spans="2:5" ht="13.8" thickBot="1" x14ac:dyDescent="0.3">
      <c r="B32" s="6" t="s">
        <v>75</v>
      </c>
      <c r="C32" s="2">
        <v>4</v>
      </c>
      <c r="D32" s="43"/>
      <c r="E32" s="43"/>
    </row>
    <row r="33" spans="2:5" ht="13.8" thickBot="1" x14ac:dyDescent="0.3">
      <c r="B33" s="17" t="s">
        <v>47</v>
      </c>
      <c r="C33" s="9">
        <v>39</v>
      </c>
      <c r="D33" s="27">
        <v>0.64</v>
      </c>
      <c r="E33" s="27">
        <v>0.68</v>
      </c>
    </row>
    <row r="34" spans="2:5" x14ac:dyDescent="0.25">
      <c r="B34" s="20" t="s">
        <v>7</v>
      </c>
      <c r="C34" s="11">
        <v>39</v>
      </c>
      <c r="D34" s="42">
        <f>C35/C34</f>
        <v>0.64102564102564108</v>
      </c>
      <c r="E34" s="42">
        <f>C35/(C34-C39)</f>
        <v>0.67567567567567566</v>
      </c>
    </row>
    <row r="35" spans="2:5" x14ac:dyDescent="0.25">
      <c r="B35" s="21" t="s">
        <v>79</v>
      </c>
      <c r="C35" s="2">
        <v>25</v>
      </c>
      <c r="D35" s="43"/>
      <c r="E35" s="43"/>
    </row>
    <row r="36" spans="2:5" x14ac:dyDescent="0.25">
      <c r="B36" s="21" t="s">
        <v>78</v>
      </c>
      <c r="C36" s="38">
        <v>1</v>
      </c>
      <c r="D36" s="43"/>
      <c r="E36" s="43"/>
    </row>
    <row r="37" spans="2:5" x14ac:dyDescent="0.25">
      <c r="B37" s="6" t="s">
        <v>77</v>
      </c>
      <c r="C37" s="2">
        <v>1</v>
      </c>
      <c r="D37" s="43"/>
      <c r="E37" s="43"/>
    </row>
    <row r="38" spans="2:5" x14ac:dyDescent="0.25">
      <c r="B38" s="21" t="s">
        <v>80</v>
      </c>
      <c r="C38" s="2">
        <v>13</v>
      </c>
      <c r="D38" s="43"/>
      <c r="E38" s="43"/>
    </row>
    <row r="39" spans="2:5" x14ac:dyDescent="0.25">
      <c r="B39" s="6" t="s">
        <v>74</v>
      </c>
      <c r="C39" s="2">
        <v>2</v>
      </c>
      <c r="D39" s="43"/>
      <c r="E39" s="43"/>
    </row>
    <row r="40" spans="2:5" x14ac:dyDescent="0.25">
      <c r="B40" s="6" t="s">
        <v>77</v>
      </c>
      <c r="C40" s="2">
        <v>7</v>
      </c>
      <c r="D40" s="43"/>
      <c r="E40" s="43"/>
    </row>
    <row r="41" spans="2:5" ht="13.8" thickBot="1" x14ac:dyDescent="0.3">
      <c r="B41" s="6" t="s">
        <v>75</v>
      </c>
      <c r="C41" s="2">
        <v>4</v>
      </c>
      <c r="D41" s="43"/>
      <c r="E41" s="43"/>
    </row>
    <row r="42" spans="2:5" ht="13.8" thickBot="1" x14ac:dyDescent="0.3">
      <c r="B42" s="17" t="s">
        <v>45</v>
      </c>
      <c r="C42" s="9">
        <v>20</v>
      </c>
      <c r="D42" s="27">
        <f>0/C42</f>
        <v>0</v>
      </c>
      <c r="E42" s="27">
        <v>0</v>
      </c>
    </row>
    <row r="43" spans="2:5" x14ac:dyDescent="0.25">
      <c r="B43" s="20" t="s">
        <v>7</v>
      </c>
      <c r="C43" s="11">
        <v>20</v>
      </c>
      <c r="D43" s="42">
        <v>0</v>
      </c>
      <c r="E43" s="42">
        <v>0</v>
      </c>
    </row>
    <row r="44" spans="2:5" x14ac:dyDescent="0.25">
      <c r="B44" s="21" t="s">
        <v>78</v>
      </c>
      <c r="C44" s="38">
        <v>1</v>
      </c>
      <c r="D44" s="43"/>
      <c r="E44" s="43"/>
    </row>
    <row r="45" spans="2:5" x14ac:dyDescent="0.25">
      <c r="B45" s="6" t="s">
        <v>73</v>
      </c>
      <c r="C45" s="2">
        <v>1</v>
      </c>
      <c r="D45" s="43"/>
      <c r="E45" s="43"/>
    </row>
    <row r="46" spans="2:5" x14ac:dyDescent="0.25">
      <c r="B46" s="21" t="s">
        <v>80</v>
      </c>
      <c r="C46" s="2">
        <v>19</v>
      </c>
      <c r="D46" s="43"/>
      <c r="E46" s="43"/>
    </row>
    <row r="47" spans="2:5" x14ac:dyDescent="0.25">
      <c r="B47" s="6" t="s">
        <v>77</v>
      </c>
      <c r="C47" s="2">
        <v>1</v>
      </c>
      <c r="D47" s="43"/>
      <c r="E47" s="43"/>
    </row>
    <row r="48" spans="2:5" x14ac:dyDescent="0.25">
      <c r="B48" s="6" t="s">
        <v>75</v>
      </c>
      <c r="C48" s="2">
        <v>14</v>
      </c>
      <c r="D48" s="43"/>
      <c r="E48" s="43"/>
    </row>
    <row r="49" spans="2:5" ht="13.8" thickBot="1" x14ac:dyDescent="0.3">
      <c r="B49" s="6" t="s">
        <v>76</v>
      </c>
      <c r="C49" s="2">
        <v>4</v>
      </c>
      <c r="D49" s="43"/>
      <c r="E49" s="43"/>
    </row>
    <row r="50" spans="2:5" ht="13.8" thickBot="1" x14ac:dyDescent="0.3">
      <c r="B50" s="17" t="s">
        <v>46</v>
      </c>
      <c r="C50" s="9">
        <v>28</v>
      </c>
      <c r="D50" s="27">
        <f>C52/C50</f>
        <v>0.2857142857142857</v>
      </c>
      <c r="E50" s="27">
        <v>1</v>
      </c>
    </row>
    <row r="51" spans="2:5" x14ac:dyDescent="0.25">
      <c r="B51" s="20" t="s">
        <v>7</v>
      </c>
      <c r="C51" s="11">
        <v>28</v>
      </c>
      <c r="D51" s="42">
        <f>C52/C51</f>
        <v>0.2857142857142857</v>
      </c>
      <c r="E51" s="42">
        <f>C52/(C51-C54)</f>
        <v>1</v>
      </c>
    </row>
    <row r="52" spans="2:5" x14ac:dyDescent="0.25">
      <c r="B52" s="21" t="s">
        <v>79</v>
      </c>
      <c r="C52" s="2">
        <v>8</v>
      </c>
      <c r="D52" s="43"/>
      <c r="E52" s="43"/>
    </row>
    <row r="53" spans="2:5" x14ac:dyDescent="0.25">
      <c r="B53" s="21" t="s">
        <v>80</v>
      </c>
      <c r="C53" s="2">
        <v>20</v>
      </c>
      <c r="D53" s="43"/>
      <c r="E53" s="43"/>
    </row>
    <row r="54" spans="2:5" ht="13.8" thickBot="1" x14ac:dyDescent="0.3">
      <c r="B54" s="6" t="s">
        <v>74</v>
      </c>
      <c r="C54" s="2">
        <v>20</v>
      </c>
      <c r="D54" s="43"/>
      <c r="E54" s="43"/>
    </row>
    <row r="55" spans="2:5" ht="13.8" thickBot="1" x14ac:dyDescent="0.3">
      <c r="B55" s="28" t="s">
        <v>0</v>
      </c>
      <c r="C55" s="9">
        <v>155</v>
      </c>
      <c r="D55" s="27">
        <f>(C57+C66+C75)/C55</f>
        <v>0.61935483870967745</v>
      </c>
      <c r="E55" s="27">
        <f>(C57+C66+C75)/(C55-C61)</f>
        <v>0.64</v>
      </c>
    </row>
    <row r="56" spans="2:5" x14ac:dyDescent="0.25">
      <c r="B56" s="10" t="s">
        <v>7</v>
      </c>
      <c r="C56" s="19">
        <v>93</v>
      </c>
      <c r="D56" s="47">
        <f>C57/C56</f>
        <v>0.76344086021505375</v>
      </c>
      <c r="E56" s="42">
        <f>C57/(C56-C61-C62)</f>
        <v>0.81609195402298851</v>
      </c>
    </row>
    <row r="57" spans="2:5" x14ac:dyDescent="0.25">
      <c r="B57" s="22" t="s">
        <v>79</v>
      </c>
      <c r="C57" s="1">
        <v>71</v>
      </c>
      <c r="D57" s="43"/>
      <c r="E57" s="43"/>
    </row>
    <row r="58" spans="2:5" x14ac:dyDescent="0.25">
      <c r="B58" s="22" t="s">
        <v>78</v>
      </c>
      <c r="C58" s="39">
        <v>1</v>
      </c>
      <c r="D58" s="43"/>
      <c r="E58" s="43"/>
    </row>
    <row r="59" spans="2:5" x14ac:dyDescent="0.25">
      <c r="B59" s="7" t="s">
        <v>76</v>
      </c>
      <c r="C59" s="1">
        <v>1</v>
      </c>
      <c r="D59" s="43"/>
      <c r="E59" s="43"/>
    </row>
    <row r="60" spans="2:5" x14ac:dyDescent="0.25">
      <c r="B60" s="22" t="s">
        <v>80</v>
      </c>
      <c r="C60" s="1">
        <v>21</v>
      </c>
      <c r="D60" s="43"/>
      <c r="E60" s="43"/>
    </row>
    <row r="61" spans="2:5" x14ac:dyDescent="0.25">
      <c r="B61" s="7" t="s">
        <v>73</v>
      </c>
      <c r="C61" s="1">
        <v>5</v>
      </c>
      <c r="D61" s="43"/>
      <c r="E61" s="43"/>
    </row>
    <row r="62" spans="2:5" x14ac:dyDescent="0.25">
      <c r="B62" s="7" t="s">
        <v>74</v>
      </c>
      <c r="C62" s="1">
        <v>1</v>
      </c>
      <c r="D62" s="43"/>
      <c r="E62" s="43"/>
    </row>
    <row r="63" spans="2:5" x14ac:dyDescent="0.25">
      <c r="B63" s="7" t="s">
        <v>77</v>
      </c>
      <c r="C63" s="1">
        <v>6</v>
      </c>
      <c r="D63" s="43"/>
      <c r="E63" s="43"/>
    </row>
    <row r="64" spans="2:5" x14ac:dyDescent="0.25">
      <c r="B64" s="7" t="s">
        <v>75</v>
      </c>
      <c r="C64" s="1">
        <v>9</v>
      </c>
      <c r="D64" s="43"/>
      <c r="E64" s="43"/>
    </row>
    <row r="65" spans="2:5" x14ac:dyDescent="0.25">
      <c r="B65" s="15" t="s">
        <v>10</v>
      </c>
      <c r="C65" s="19">
        <v>31</v>
      </c>
      <c r="D65" s="47">
        <f>C66/C65</f>
        <v>0.25806451612903225</v>
      </c>
      <c r="E65" s="42">
        <f>C66/(C65-0)</f>
        <v>0.25806451612903225</v>
      </c>
    </row>
    <row r="66" spans="2:5" x14ac:dyDescent="0.25">
      <c r="B66" s="22" t="s">
        <v>79</v>
      </c>
      <c r="C66" s="1">
        <v>8</v>
      </c>
      <c r="D66" s="43"/>
      <c r="E66" s="43"/>
    </row>
    <row r="67" spans="2:5" x14ac:dyDescent="0.25">
      <c r="B67" s="22" t="s">
        <v>78</v>
      </c>
      <c r="C67" s="39">
        <v>2</v>
      </c>
      <c r="D67" s="43"/>
      <c r="E67" s="43"/>
    </row>
    <row r="68" spans="2:5" x14ac:dyDescent="0.25">
      <c r="B68" s="7" t="s">
        <v>77</v>
      </c>
      <c r="C68" s="1">
        <v>1</v>
      </c>
      <c r="D68" s="43"/>
      <c r="E68" s="43"/>
    </row>
    <row r="69" spans="2:5" x14ac:dyDescent="0.25">
      <c r="B69" s="7" t="s">
        <v>76</v>
      </c>
      <c r="C69" s="1">
        <v>1</v>
      </c>
      <c r="D69" s="43"/>
      <c r="E69" s="43"/>
    </row>
    <row r="70" spans="2:5" x14ac:dyDescent="0.25">
      <c r="B70" s="22" t="s">
        <v>80</v>
      </c>
      <c r="C70" s="1">
        <v>21</v>
      </c>
      <c r="D70" s="43"/>
      <c r="E70" s="43"/>
    </row>
    <row r="71" spans="2:5" x14ac:dyDescent="0.25">
      <c r="B71" s="7" t="s">
        <v>77</v>
      </c>
      <c r="C71" s="1">
        <v>17</v>
      </c>
      <c r="D71" s="43"/>
      <c r="E71" s="43"/>
    </row>
    <row r="72" spans="2:5" x14ac:dyDescent="0.25">
      <c r="B72" s="7" t="s">
        <v>75</v>
      </c>
      <c r="C72" s="1">
        <v>3</v>
      </c>
      <c r="D72" s="43"/>
      <c r="E72" s="43"/>
    </row>
    <row r="73" spans="2:5" x14ac:dyDescent="0.25">
      <c r="B73" s="7" t="s">
        <v>76</v>
      </c>
      <c r="C73" s="1">
        <v>1</v>
      </c>
      <c r="D73" s="43"/>
      <c r="E73" s="43"/>
    </row>
    <row r="74" spans="2:5" x14ac:dyDescent="0.25">
      <c r="B74" s="15" t="s">
        <v>23</v>
      </c>
      <c r="C74" s="19">
        <v>31</v>
      </c>
      <c r="D74" s="47">
        <f>C75/C74</f>
        <v>0.54838709677419351</v>
      </c>
      <c r="E74" s="42">
        <f>C75/(C74)</f>
        <v>0.54838709677419351</v>
      </c>
    </row>
    <row r="75" spans="2:5" x14ac:dyDescent="0.25">
      <c r="B75" s="22" t="s">
        <v>79</v>
      </c>
      <c r="C75" s="1">
        <v>17</v>
      </c>
      <c r="D75" s="43"/>
      <c r="E75" s="43"/>
    </row>
    <row r="76" spans="2:5" x14ac:dyDescent="0.25">
      <c r="B76" s="22" t="s">
        <v>78</v>
      </c>
      <c r="C76" s="39">
        <v>3</v>
      </c>
      <c r="D76" s="43"/>
      <c r="E76" s="43"/>
    </row>
    <row r="77" spans="2:5" x14ac:dyDescent="0.25">
      <c r="B77" s="7" t="s">
        <v>77</v>
      </c>
      <c r="C77" s="1">
        <v>3</v>
      </c>
      <c r="D77" s="43"/>
      <c r="E77" s="43"/>
    </row>
    <row r="78" spans="2:5" x14ac:dyDescent="0.25">
      <c r="B78" s="22" t="s">
        <v>80</v>
      </c>
      <c r="C78" s="1">
        <v>11</v>
      </c>
      <c r="D78" s="43"/>
      <c r="E78" s="43"/>
    </row>
    <row r="79" spans="2:5" x14ac:dyDescent="0.25">
      <c r="B79" s="7" t="s">
        <v>77</v>
      </c>
      <c r="C79" s="1">
        <v>9</v>
      </c>
      <c r="D79" s="43"/>
      <c r="E79" s="43"/>
    </row>
    <row r="80" spans="2:5" ht="13.8" thickBot="1" x14ac:dyDescent="0.3">
      <c r="B80" s="35" t="s">
        <v>75</v>
      </c>
      <c r="C80" s="1">
        <v>2</v>
      </c>
      <c r="D80" s="43"/>
      <c r="E80" s="43"/>
    </row>
    <row r="81" spans="2:5" ht="13.8" thickBot="1" x14ac:dyDescent="0.3">
      <c r="B81" s="36" t="s">
        <v>51</v>
      </c>
      <c r="C81" s="9">
        <v>1168</v>
      </c>
      <c r="D81" s="27">
        <f>(C83+C88+C96+C104+C110)/C81</f>
        <v>0.56506849315068497</v>
      </c>
      <c r="E81" s="27">
        <f>(C83+C88+C96+C104+C110)/(C81-C85-C90-C91-C98-C99-C106-C113-C112)</f>
        <v>0.68607068607068611</v>
      </c>
    </row>
    <row r="82" spans="2:5" x14ac:dyDescent="0.25">
      <c r="B82" s="10" t="s">
        <v>5</v>
      </c>
      <c r="C82" s="19">
        <v>31</v>
      </c>
      <c r="D82" s="47">
        <f>C83/C82</f>
        <v>0.70967741935483875</v>
      </c>
      <c r="E82" s="42">
        <f>C83/(C82-C85)</f>
        <v>0.75862068965517238</v>
      </c>
    </row>
    <row r="83" spans="2:5" x14ac:dyDescent="0.25">
      <c r="B83" s="22" t="s">
        <v>79</v>
      </c>
      <c r="C83" s="1">
        <v>22</v>
      </c>
      <c r="D83" s="43"/>
      <c r="E83" s="43"/>
    </row>
    <row r="84" spans="2:5" x14ac:dyDescent="0.25">
      <c r="B84" s="22" t="s">
        <v>80</v>
      </c>
      <c r="C84" s="1">
        <v>9</v>
      </c>
      <c r="D84" s="43"/>
      <c r="E84" s="43"/>
    </row>
    <row r="85" spans="2:5" x14ac:dyDescent="0.25">
      <c r="B85" s="7" t="s">
        <v>74</v>
      </c>
      <c r="C85" s="1">
        <v>2</v>
      </c>
      <c r="D85" s="43"/>
      <c r="E85" s="43"/>
    </row>
    <row r="86" spans="2:5" x14ac:dyDescent="0.25">
      <c r="B86" s="7" t="s">
        <v>77</v>
      </c>
      <c r="C86" s="1">
        <v>7</v>
      </c>
      <c r="D86" s="43"/>
      <c r="E86" s="43"/>
    </row>
    <row r="87" spans="2:5" x14ac:dyDescent="0.25">
      <c r="B87" s="15" t="s">
        <v>7</v>
      </c>
      <c r="C87" s="19">
        <v>980</v>
      </c>
      <c r="D87" s="47">
        <f>C88/C87</f>
        <v>0.54489795918367345</v>
      </c>
      <c r="E87" s="42">
        <f>C88/(C87-C90-C91)</f>
        <v>0.67766497461928932</v>
      </c>
    </row>
    <row r="88" spans="2:5" x14ac:dyDescent="0.25">
      <c r="B88" s="22" t="s">
        <v>79</v>
      </c>
      <c r="C88" s="1">
        <v>534</v>
      </c>
      <c r="D88" s="43"/>
      <c r="E88" s="43"/>
    </row>
    <row r="89" spans="2:5" x14ac:dyDescent="0.25">
      <c r="B89" s="22" t="s">
        <v>80</v>
      </c>
      <c r="C89" s="1">
        <v>446</v>
      </c>
      <c r="D89" s="43"/>
      <c r="E89" s="43"/>
    </row>
    <row r="90" spans="2:5" x14ac:dyDescent="0.25">
      <c r="B90" s="7" t="s">
        <v>73</v>
      </c>
      <c r="C90" s="1">
        <v>140</v>
      </c>
      <c r="D90" s="43"/>
      <c r="E90" s="43"/>
    </row>
    <row r="91" spans="2:5" x14ac:dyDescent="0.25">
      <c r="B91" s="7" t="s">
        <v>74</v>
      </c>
      <c r="C91" s="1">
        <v>52</v>
      </c>
      <c r="D91" s="43"/>
      <c r="E91" s="43"/>
    </row>
    <row r="92" spans="2:5" x14ac:dyDescent="0.25">
      <c r="B92" s="7" t="s">
        <v>77</v>
      </c>
      <c r="C92" s="1">
        <v>116</v>
      </c>
      <c r="D92" s="43"/>
      <c r="E92" s="43"/>
    </row>
    <row r="93" spans="2:5" x14ac:dyDescent="0.25">
      <c r="B93" s="7" t="s">
        <v>75</v>
      </c>
      <c r="C93" s="1">
        <v>99</v>
      </c>
      <c r="D93" s="43"/>
      <c r="E93" s="43"/>
    </row>
    <row r="94" spans="2:5" x14ac:dyDescent="0.25">
      <c r="B94" s="7" t="s">
        <v>76</v>
      </c>
      <c r="C94" s="1">
        <v>39</v>
      </c>
      <c r="D94" s="43"/>
      <c r="E94" s="43"/>
    </row>
    <row r="95" spans="2:5" x14ac:dyDescent="0.25">
      <c r="B95" s="15" t="s">
        <v>10</v>
      </c>
      <c r="C95" s="19">
        <v>60</v>
      </c>
      <c r="D95" s="47">
        <f>C96/C95</f>
        <v>0.55000000000000004</v>
      </c>
      <c r="E95" s="42">
        <f>C96/(C95-C98-C99)</f>
        <v>0.6</v>
      </c>
    </row>
    <row r="96" spans="2:5" x14ac:dyDescent="0.25">
      <c r="B96" s="22" t="s">
        <v>79</v>
      </c>
      <c r="C96" s="1">
        <v>33</v>
      </c>
      <c r="D96" s="43"/>
      <c r="E96" s="43"/>
    </row>
    <row r="97" spans="2:5" x14ac:dyDescent="0.25">
      <c r="B97" s="22" t="s">
        <v>80</v>
      </c>
      <c r="C97" s="1">
        <v>27</v>
      </c>
      <c r="D97" s="43"/>
      <c r="E97" s="43"/>
    </row>
    <row r="98" spans="2:5" x14ac:dyDescent="0.25">
      <c r="B98" s="7" t="s">
        <v>73</v>
      </c>
      <c r="C98" s="1">
        <v>1</v>
      </c>
      <c r="D98" s="43"/>
      <c r="E98" s="43"/>
    </row>
    <row r="99" spans="2:5" x14ac:dyDescent="0.25">
      <c r="B99" s="7" t="s">
        <v>74</v>
      </c>
      <c r="C99" s="1">
        <v>4</v>
      </c>
      <c r="D99" s="43"/>
      <c r="E99" s="43"/>
    </row>
    <row r="100" spans="2:5" x14ac:dyDescent="0.25">
      <c r="B100" s="7" t="s">
        <v>77</v>
      </c>
      <c r="C100" s="1">
        <v>15</v>
      </c>
      <c r="D100" s="43"/>
      <c r="E100" s="43"/>
    </row>
    <row r="101" spans="2:5" x14ac:dyDescent="0.25">
      <c r="B101" s="7" t="s">
        <v>75</v>
      </c>
      <c r="C101" s="1">
        <v>4</v>
      </c>
      <c r="D101" s="43"/>
      <c r="E101" s="43"/>
    </row>
    <row r="102" spans="2:5" x14ac:dyDescent="0.25">
      <c r="B102" s="7" t="s">
        <v>76</v>
      </c>
      <c r="C102" s="1">
        <v>3</v>
      </c>
      <c r="D102" s="43"/>
      <c r="E102" s="43"/>
    </row>
    <row r="103" spans="2:5" x14ac:dyDescent="0.25">
      <c r="B103" s="15" t="s">
        <v>11</v>
      </c>
      <c r="C103" s="19">
        <v>31</v>
      </c>
      <c r="D103" s="47">
        <f>C104/C103</f>
        <v>0.70967741935483875</v>
      </c>
      <c r="E103" s="42">
        <f>C104/(C103-C106)</f>
        <v>0.75862068965517238</v>
      </c>
    </row>
    <row r="104" spans="2:5" x14ac:dyDescent="0.25">
      <c r="B104" s="22" t="s">
        <v>79</v>
      </c>
      <c r="C104" s="1">
        <v>22</v>
      </c>
      <c r="D104" s="43"/>
      <c r="E104" s="43"/>
    </row>
    <row r="105" spans="2:5" x14ac:dyDescent="0.25">
      <c r="B105" s="22" t="s">
        <v>80</v>
      </c>
      <c r="C105" s="1">
        <v>9</v>
      </c>
      <c r="D105" s="43"/>
      <c r="E105" s="43"/>
    </row>
    <row r="106" spans="2:5" x14ac:dyDescent="0.25">
      <c r="B106" s="7" t="s">
        <v>74</v>
      </c>
      <c r="C106" s="1">
        <v>2</v>
      </c>
      <c r="D106" s="43"/>
      <c r="E106" s="43"/>
    </row>
    <row r="107" spans="2:5" x14ac:dyDescent="0.25">
      <c r="B107" s="7" t="s">
        <v>77</v>
      </c>
      <c r="C107" s="1">
        <v>5</v>
      </c>
      <c r="D107" s="43"/>
      <c r="E107" s="43"/>
    </row>
    <row r="108" spans="2:5" x14ac:dyDescent="0.25">
      <c r="B108" s="7" t="s">
        <v>75</v>
      </c>
      <c r="C108" s="1">
        <v>2</v>
      </c>
      <c r="D108" s="43"/>
      <c r="E108" s="43"/>
    </row>
    <row r="109" spans="2:5" x14ac:dyDescent="0.25">
      <c r="B109" s="15" t="s">
        <v>23</v>
      </c>
      <c r="C109" s="19">
        <v>66</v>
      </c>
      <c r="D109" s="47">
        <f>C110/C109</f>
        <v>0.74242424242424243</v>
      </c>
      <c r="E109" s="42">
        <f>C110/(C109-C112-C113)</f>
        <v>0.80327868852459017</v>
      </c>
    </row>
    <row r="110" spans="2:5" x14ac:dyDescent="0.25">
      <c r="B110" s="22" t="s">
        <v>79</v>
      </c>
      <c r="C110" s="1">
        <v>49</v>
      </c>
      <c r="D110" s="43"/>
      <c r="E110" s="43"/>
    </row>
    <row r="111" spans="2:5" x14ac:dyDescent="0.25">
      <c r="B111" s="22" t="s">
        <v>80</v>
      </c>
      <c r="C111" s="1">
        <v>17</v>
      </c>
      <c r="D111" s="43"/>
      <c r="E111" s="43"/>
    </row>
    <row r="112" spans="2:5" x14ac:dyDescent="0.25">
      <c r="B112" s="7" t="s">
        <v>73</v>
      </c>
      <c r="C112" s="1">
        <v>1</v>
      </c>
      <c r="D112" s="43"/>
      <c r="E112" s="43"/>
    </row>
    <row r="113" spans="2:5" x14ac:dyDescent="0.25">
      <c r="B113" s="7" t="s">
        <v>74</v>
      </c>
      <c r="C113" s="1">
        <v>4</v>
      </c>
      <c r="D113" s="43"/>
      <c r="E113" s="43"/>
    </row>
    <row r="114" spans="2:5" x14ac:dyDescent="0.25">
      <c r="B114" s="7" t="s">
        <v>77</v>
      </c>
      <c r="C114" s="1">
        <v>8</v>
      </c>
      <c r="D114" s="43"/>
      <c r="E114" s="43"/>
    </row>
    <row r="115" spans="2:5" x14ac:dyDescent="0.25">
      <c r="B115" s="7" t="s">
        <v>75</v>
      </c>
      <c r="C115" s="1">
        <v>3</v>
      </c>
      <c r="D115" s="43"/>
      <c r="E115" s="43"/>
    </row>
    <row r="116" spans="2:5" ht="13.8" thickBot="1" x14ac:dyDescent="0.3">
      <c r="B116" s="35" t="s">
        <v>76</v>
      </c>
      <c r="C116" s="1">
        <v>1</v>
      </c>
      <c r="D116" s="43"/>
      <c r="E116" s="43"/>
    </row>
    <row r="117" spans="2:5" ht="13.8" thickBot="1" x14ac:dyDescent="0.3">
      <c r="B117" s="14" t="s">
        <v>71</v>
      </c>
      <c r="C117" s="9">
        <v>27</v>
      </c>
      <c r="D117" s="27">
        <v>0.56000000000000005</v>
      </c>
      <c r="E117" s="27">
        <v>0.56000000000000005</v>
      </c>
    </row>
    <row r="118" spans="2:5" x14ac:dyDescent="0.25">
      <c r="B118" s="20" t="s">
        <v>7</v>
      </c>
      <c r="C118" s="11">
        <v>27</v>
      </c>
      <c r="D118" s="42">
        <f>C119/C118</f>
        <v>0.55555555555555558</v>
      </c>
      <c r="E118" s="42">
        <v>0.56000000000000005</v>
      </c>
    </row>
    <row r="119" spans="2:5" x14ac:dyDescent="0.25">
      <c r="B119" s="21" t="s">
        <v>79</v>
      </c>
      <c r="C119" s="2">
        <v>15</v>
      </c>
      <c r="D119" s="43"/>
      <c r="E119" s="43"/>
    </row>
    <row r="120" spans="2:5" x14ac:dyDescent="0.25">
      <c r="B120" s="21" t="s">
        <v>80</v>
      </c>
      <c r="C120" s="2">
        <v>12</v>
      </c>
      <c r="D120" s="43"/>
      <c r="E120" s="43"/>
    </row>
    <row r="121" spans="2:5" ht="13.8" thickBot="1" x14ac:dyDescent="0.3">
      <c r="B121" s="6" t="s">
        <v>75</v>
      </c>
      <c r="C121" s="2">
        <v>12</v>
      </c>
      <c r="D121" s="43"/>
      <c r="E121" s="43"/>
    </row>
    <row r="122" spans="2:5" ht="13.8" thickBot="1" x14ac:dyDescent="0.3">
      <c r="B122" s="28" t="s">
        <v>52</v>
      </c>
      <c r="C122" s="9">
        <v>79</v>
      </c>
      <c r="D122" s="27">
        <f>(C124+C132)/C122</f>
        <v>0.70886075949367089</v>
      </c>
      <c r="E122" s="27">
        <f>(C124+C132)/(C122-C128-C136-C137)</f>
        <v>0.7567567567567568</v>
      </c>
    </row>
    <row r="123" spans="2:5" x14ac:dyDescent="0.25">
      <c r="B123" s="10" t="s">
        <v>11</v>
      </c>
      <c r="C123" s="19">
        <v>48</v>
      </c>
      <c r="D123" s="47">
        <f>C124/C123</f>
        <v>0.77083333333333337</v>
      </c>
      <c r="E123" s="42">
        <f>C124/(C123-C128)</f>
        <v>0.80434782608695654</v>
      </c>
    </row>
    <row r="124" spans="2:5" x14ac:dyDescent="0.25">
      <c r="B124" s="22" t="s">
        <v>79</v>
      </c>
      <c r="C124" s="1">
        <v>37</v>
      </c>
      <c r="D124" s="43"/>
      <c r="E124" s="43"/>
    </row>
    <row r="125" spans="2:5" x14ac:dyDescent="0.25">
      <c r="B125" s="22" t="s">
        <v>78</v>
      </c>
      <c r="C125" s="39">
        <v>4</v>
      </c>
      <c r="D125" s="43"/>
      <c r="E125" s="43"/>
    </row>
    <row r="126" spans="2:5" x14ac:dyDescent="0.25">
      <c r="B126" s="7" t="s">
        <v>77</v>
      </c>
      <c r="C126" s="1">
        <v>4</v>
      </c>
      <c r="D126" s="43"/>
      <c r="E126" s="43"/>
    </row>
    <row r="127" spans="2:5" x14ac:dyDescent="0.25">
      <c r="B127" s="22" t="s">
        <v>80</v>
      </c>
      <c r="C127" s="1">
        <v>7</v>
      </c>
      <c r="D127" s="43"/>
      <c r="E127" s="43"/>
    </row>
    <row r="128" spans="2:5" x14ac:dyDescent="0.25">
      <c r="B128" s="7" t="s">
        <v>73</v>
      </c>
      <c r="C128" s="1">
        <v>2</v>
      </c>
      <c r="D128" s="43"/>
      <c r="E128" s="43"/>
    </row>
    <row r="129" spans="2:5" x14ac:dyDescent="0.25">
      <c r="B129" s="7" t="s">
        <v>77</v>
      </c>
      <c r="C129" s="1">
        <v>4</v>
      </c>
      <c r="D129" s="43"/>
      <c r="E129" s="43"/>
    </row>
    <row r="130" spans="2:5" x14ac:dyDescent="0.25">
      <c r="B130" s="7" t="s">
        <v>75</v>
      </c>
      <c r="C130" s="1">
        <v>1</v>
      </c>
      <c r="D130" s="43"/>
      <c r="E130" s="43"/>
    </row>
    <row r="131" spans="2:5" x14ac:dyDescent="0.25">
      <c r="B131" s="15" t="s">
        <v>30</v>
      </c>
      <c r="C131" s="19">
        <v>31</v>
      </c>
      <c r="D131" s="47">
        <f>C132/C131</f>
        <v>0.61290322580645162</v>
      </c>
      <c r="E131" s="42">
        <f>C132/(C131-C136-C137)</f>
        <v>0.6785714285714286</v>
      </c>
    </row>
    <row r="132" spans="2:5" x14ac:dyDescent="0.25">
      <c r="B132" s="22" t="s">
        <v>79</v>
      </c>
      <c r="C132" s="1">
        <v>19</v>
      </c>
      <c r="D132" s="43"/>
      <c r="E132" s="43"/>
    </row>
    <row r="133" spans="2:5" x14ac:dyDescent="0.25">
      <c r="B133" s="22" t="s">
        <v>78</v>
      </c>
      <c r="C133" s="39">
        <v>6</v>
      </c>
      <c r="D133" s="43"/>
      <c r="E133" s="43"/>
    </row>
    <row r="134" spans="2:5" x14ac:dyDescent="0.25">
      <c r="B134" s="7" t="s">
        <v>77</v>
      </c>
      <c r="C134" s="1">
        <v>6</v>
      </c>
      <c r="D134" s="43"/>
      <c r="E134" s="43"/>
    </row>
    <row r="135" spans="2:5" x14ac:dyDescent="0.25">
      <c r="B135" s="22" t="s">
        <v>80</v>
      </c>
      <c r="C135" s="1">
        <v>6</v>
      </c>
      <c r="D135" s="43"/>
      <c r="E135" s="43"/>
    </row>
    <row r="136" spans="2:5" x14ac:dyDescent="0.25">
      <c r="B136" s="7" t="s">
        <v>73</v>
      </c>
      <c r="C136" s="1">
        <v>1</v>
      </c>
      <c r="D136" s="43"/>
      <c r="E136" s="43"/>
    </row>
    <row r="137" spans="2:5" x14ac:dyDescent="0.25">
      <c r="B137" s="7" t="s">
        <v>74</v>
      </c>
      <c r="C137" s="1">
        <v>2</v>
      </c>
      <c r="D137" s="63"/>
      <c r="E137" s="63"/>
    </row>
    <row r="138" spans="2:5" ht="13.8" thickBot="1" x14ac:dyDescent="0.3">
      <c r="B138" s="7" t="s">
        <v>77</v>
      </c>
      <c r="C138" s="1">
        <v>3</v>
      </c>
      <c r="D138" s="43"/>
      <c r="E138" s="43"/>
    </row>
    <row r="139" spans="2:5" ht="13.8" thickBot="1" x14ac:dyDescent="0.3">
      <c r="B139" s="69" t="s">
        <v>98</v>
      </c>
      <c r="C139" s="70">
        <v>816</v>
      </c>
      <c r="D139" s="27">
        <f>(C141+C150+C161+C169+C180+C187+C191+C203)/C139</f>
        <v>0.73529411764705888</v>
      </c>
      <c r="E139" s="27">
        <f>(C141+C150+C161+C169+C180+C187+C191+C203)/(C139-C145-C146-C152-C156-C157-C166-C171-C172-C182-C183-C193-C197-C198-C205)</f>
        <v>0.76923076923076927</v>
      </c>
    </row>
    <row r="140" spans="2:5" x14ac:dyDescent="0.25">
      <c r="B140" s="15" t="s">
        <v>5</v>
      </c>
      <c r="C140" s="19">
        <v>62</v>
      </c>
      <c r="D140" s="47">
        <f>C141/C140</f>
        <v>0.82258064516129037</v>
      </c>
      <c r="E140" s="42">
        <f>C141/(C140-C145-C146)</f>
        <v>0.83606557377049184</v>
      </c>
    </row>
    <row r="141" spans="2:5" x14ac:dyDescent="0.25">
      <c r="B141" s="22" t="s">
        <v>79</v>
      </c>
      <c r="C141" s="2">
        <v>51</v>
      </c>
      <c r="D141" s="63"/>
      <c r="E141" s="63"/>
    </row>
    <row r="142" spans="2:5" x14ac:dyDescent="0.25">
      <c r="B142" s="8" t="s">
        <v>78</v>
      </c>
      <c r="C142" s="2">
        <v>1</v>
      </c>
      <c r="D142" s="63"/>
      <c r="E142" s="63"/>
    </row>
    <row r="143" spans="2:5" x14ac:dyDescent="0.25">
      <c r="B143" s="7" t="s">
        <v>75</v>
      </c>
      <c r="C143" s="2">
        <v>1</v>
      </c>
      <c r="D143" s="63"/>
      <c r="E143" s="63"/>
    </row>
    <row r="144" spans="2:5" x14ac:dyDescent="0.25">
      <c r="B144" s="8" t="s">
        <v>80</v>
      </c>
      <c r="C144" s="2">
        <v>10</v>
      </c>
      <c r="D144" s="63"/>
      <c r="E144" s="63"/>
    </row>
    <row r="145" spans="2:5" x14ac:dyDescent="0.25">
      <c r="B145" s="7" t="s">
        <v>73</v>
      </c>
      <c r="C145" s="2"/>
      <c r="D145" s="63"/>
      <c r="E145" s="63"/>
    </row>
    <row r="146" spans="2:5" x14ac:dyDescent="0.25">
      <c r="B146" s="7" t="s">
        <v>74</v>
      </c>
      <c r="C146" s="2">
        <v>1</v>
      </c>
      <c r="D146" s="63"/>
      <c r="E146" s="63"/>
    </row>
    <row r="147" spans="2:5" x14ac:dyDescent="0.25">
      <c r="B147" s="7" t="s">
        <v>77</v>
      </c>
      <c r="C147" s="2">
        <v>4</v>
      </c>
      <c r="D147" s="63"/>
      <c r="E147" s="63"/>
    </row>
    <row r="148" spans="2:5" x14ac:dyDescent="0.25">
      <c r="B148" s="7" t="s">
        <v>75</v>
      </c>
      <c r="C148" s="2">
        <v>3</v>
      </c>
      <c r="D148" s="63"/>
      <c r="E148" s="63"/>
    </row>
    <row r="149" spans="2:5" x14ac:dyDescent="0.25">
      <c r="B149" s="15" t="s">
        <v>7</v>
      </c>
      <c r="C149" s="19">
        <v>370</v>
      </c>
      <c r="D149" s="47">
        <f>C150/C149</f>
        <v>0.75405405405405401</v>
      </c>
      <c r="E149" s="42">
        <f>C150/(C149-C152-C156-C157)</f>
        <v>0.79487179487179482</v>
      </c>
    </row>
    <row r="150" spans="2:5" x14ac:dyDescent="0.25">
      <c r="B150" s="22" t="s">
        <v>79</v>
      </c>
      <c r="C150" s="2">
        <v>279</v>
      </c>
      <c r="D150" s="63"/>
      <c r="E150" s="63"/>
    </row>
    <row r="151" spans="2:5" x14ac:dyDescent="0.25">
      <c r="B151" s="8" t="s">
        <v>78</v>
      </c>
      <c r="C151" s="2">
        <v>15</v>
      </c>
      <c r="D151" s="63"/>
      <c r="E151" s="63"/>
    </row>
    <row r="152" spans="2:5" x14ac:dyDescent="0.25">
      <c r="B152" s="7" t="s">
        <v>74</v>
      </c>
      <c r="C152" s="2">
        <v>2</v>
      </c>
      <c r="D152" s="63"/>
      <c r="E152" s="63"/>
    </row>
    <row r="153" spans="2:5" x14ac:dyDescent="0.25">
      <c r="B153" s="7" t="s">
        <v>77</v>
      </c>
      <c r="C153" s="2">
        <v>9</v>
      </c>
      <c r="D153" s="63"/>
      <c r="E153" s="63"/>
    </row>
    <row r="154" spans="2:5" x14ac:dyDescent="0.25">
      <c r="B154" s="7" t="s">
        <v>75</v>
      </c>
      <c r="C154" s="2">
        <v>4</v>
      </c>
      <c r="D154" s="63"/>
      <c r="E154" s="63"/>
    </row>
    <row r="155" spans="2:5" x14ac:dyDescent="0.25">
      <c r="B155" s="8" t="s">
        <v>80</v>
      </c>
      <c r="C155" s="2">
        <v>76</v>
      </c>
      <c r="D155" s="63"/>
      <c r="E155" s="63"/>
    </row>
    <row r="156" spans="2:5" x14ac:dyDescent="0.25">
      <c r="B156" s="7" t="s">
        <v>73</v>
      </c>
      <c r="C156" s="2">
        <v>8</v>
      </c>
      <c r="D156" s="63"/>
      <c r="E156" s="63"/>
    </row>
    <row r="157" spans="2:5" x14ac:dyDescent="0.25">
      <c r="B157" s="7" t="s">
        <v>74</v>
      </c>
      <c r="C157" s="2">
        <v>9</v>
      </c>
      <c r="D157" s="63"/>
      <c r="E157" s="63"/>
    </row>
    <row r="158" spans="2:5" x14ac:dyDescent="0.25">
      <c r="B158" s="7" t="s">
        <v>77</v>
      </c>
      <c r="C158" s="2">
        <v>27</v>
      </c>
      <c r="D158" s="63"/>
      <c r="E158" s="63"/>
    </row>
    <row r="159" spans="2:5" x14ac:dyDescent="0.25">
      <c r="B159" s="7" t="s">
        <v>75</v>
      </c>
      <c r="C159" s="2">
        <v>32</v>
      </c>
      <c r="D159" s="63"/>
      <c r="E159" s="63"/>
    </row>
    <row r="160" spans="2:5" x14ac:dyDescent="0.25">
      <c r="B160" s="15" t="s">
        <v>6</v>
      </c>
      <c r="C160" s="19">
        <v>18</v>
      </c>
      <c r="D160" s="47">
        <f>C161/C160</f>
        <v>0.61111111111111116</v>
      </c>
      <c r="E160" s="42">
        <f>C161/(C160-C166)</f>
        <v>0.6470588235294118</v>
      </c>
    </row>
    <row r="161" spans="2:5" x14ac:dyDescent="0.25">
      <c r="B161" s="22" t="s">
        <v>79</v>
      </c>
      <c r="C161" s="2">
        <v>11</v>
      </c>
      <c r="D161" s="63"/>
      <c r="E161" s="63"/>
    </row>
    <row r="162" spans="2:5" x14ac:dyDescent="0.25">
      <c r="B162" s="8" t="s">
        <v>78</v>
      </c>
      <c r="C162" s="2">
        <v>5</v>
      </c>
      <c r="D162" s="63"/>
      <c r="E162" s="63"/>
    </row>
    <row r="163" spans="2:5" x14ac:dyDescent="0.25">
      <c r="B163" s="7" t="s">
        <v>77</v>
      </c>
      <c r="C163" s="2">
        <v>3</v>
      </c>
      <c r="D163" s="63"/>
      <c r="E163" s="63"/>
    </row>
    <row r="164" spans="2:5" x14ac:dyDescent="0.25">
      <c r="B164" s="7" t="s">
        <v>75</v>
      </c>
      <c r="C164" s="2">
        <v>2</v>
      </c>
      <c r="D164" s="63"/>
      <c r="E164" s="63"/>
    </row>
    <row r="165" spans="2:5" x14ac:dyDescent="0.25">
      <c r="B165" s="8" t="s">
        <v>80</v>
      </c>
      <c r="C165" s="2">
        <v>2</v>
      </c>
      <c r="D165" s="63"/>
      <c r="E165" s="63"/>
    </row>
    <row r="166" spans="2:5" x14ac:dyDescent="0.25">
      <c r="B166" s="7" t="s">
        <v>74</v>
      </c>
      <c r="C166" s="2">
        <v>1</v>
      </c>
      <c r="D166" s="63"/>
      <c r="E166" s="63"/>
    </row>
    <row r="167" spans="2:5" x14ac:dyDescent="0.25">
      <c r="B167" s="7" t="s">
        <v>77</v>
      </c>
      <c r="C167" s="2">
        <v>1</v>
      </c>
      <c r="D167" s="63"/>
      <c r="E167" s="63"/>
    </row>
    <row r="168" spans="2:5" x14ac:dyDescent="0.25">
      <c r="B168" s="15" t="s">
        <v>10</v>
      </c>
      <c r="C168" s="19">
        <v>124</v>
      </c>
      <c r="D168" s="47">
        <f>C169/C168</f>
        <v>0.62903225806451613</v>
      </c>
      <c r="E168" s="42">
        <f>C169/(C168-C171-C172)</f>
        <v>0.65</v>
      </c>
    </row>
    <row r="169" spans="2:5" x14ac:dyDescent="0.25">
      <c r="B169" s="22" t="s">
        <v>79</v>
      </c>
      <c r="C169" s="2">
        <v>78</v>
      </c>
      <c r="D169" s="63"/>
      <c r="E169" s="63"/>
    </row>
    <row r="170" spans="2:5" x14ac:dyDescent="0.25">
      <c r="B170" s="8" t="s">
        <v>78</v>
      </c>
      <c r="C170" s="2">
        <v>19</v>
      </c>
      <c r="D170" s="63"/>
      <c r="E170" s="63"/>
    </row>
    <row r="171" spans="2:5" x14ac:dyDescent="0.25">
      <c r="B171" s="7" t="s">
        <v>73</v>
      </c>
      <c r="C171" s="2">
        <v>3</v>
      </c>
      <c r="D171" s="63"/>
      <c r="E171" s="63"/>
    </row>
    <row r="172" spans="2:5" x14ac:dyDescent="0.25">
      <c r="B172" s="7" t="s">
        <v>74</v>
      </c>
      <c r="C172" s="2">
        <v>1</v>
      </c>
      <c r="D172" s="63"/>
      <c r="E172" s="63"/>
    </row>
    <row r="173" spans="2:5" x14ac:dyDescent="0.25">
      <c r="B173" s="7" t="s">
        <v>77</v>
      </c>
      <c r="C173" s="2">
        <v>13</v>
      </c>
      <c r="D173" s="63"/>
      <c r="E173" s="63"/>
    </row>
    <row r="174" spans="2:5" x14ac:dyDescent="0.25">
      <c r="B174" s="7" t="s">
        <v>75</v>
      </c>
      <c r="C174" s="2">
        <v>2</v>
      </c>
      <c r="D174" s="63"/>
      <c r="E174" s="63"/>
    </row>
    <row r="175" spans="2:5" x14ac:dyDescent="0.25">
      <c r="B175" s="8" t="s">
        <v>80</v>
      </c>
      <c r="C175" s="2">
        <v>27</v>
      </c>
      <c r="D175" s="63"/>
      <c r="E175" s="63"/>
    </row>
    <row r="176" spans="2:5" x14ac:dyDescent="0.25">
      <c r="B176" s="7" t="s">
        <v>77</v>
      </c>
      <c r="C176" s="2">
        <v>15</v>
      </c>
      <c r="D176" s="63"/>
      <c r="E176" s="63"/>
    </row>
    <row r="177" spans="2:5" x14ac:dyDescent="0.25">
      <c r="B177" s="7" t="s">
        <v>75</v>
      </c>
      <c r="C177" s="2">
        <v>10</v>
      </c>
      <c r="D177" s="63"/>
      <c r="E177" s="63"/>
    </row>
    <row r="178" spans="2:5" x14ac:dyDescent="0.25">
      <c r="B178" s="7" t="s">
        <v>76</v>
      </c>
      <c r="C178" s="2">
        <v>2</v>
      </c>
      <c r="D178" s="63"/>
      <c r="E178" s="63"/>
    </row>
    <row r="179" spans="2:5" x14ac:dyDescent="0.25">
      <c r="B179" s="15" t="s">
        <v>11</v>
      </c>
      <c r="C179" s="19">
        <v>31</v>
      </c>
      <c r="D179" s="47">
        <f>C180/C179</f>
        <v>0.54838709677419351</v>
      </c>
      <c r="E179" s="42">
        <f>C180/(C179-C182-C183)</f>
        <v>0.6071428571428571</v>
      </c>
    </row>
    <row r="180" spans="2:5" x14ac:dyDescent="0.25">
      <c r="B180" s="22" t="s">
        <v>79</v>
      </c>
      <c r="C180" s="2">
        <v>17</v>
      </c>
      <c r="D180" s="63"/>
      <c r="E180" s="63"/>
    </row>
    <row r="181" spans="2:5" x14ac:dyDescent="0.25">
      <c r="B181" s="8" t="s">
        <v>80</v>
      </c>
      <c r="C181" s="2">
        <v>14</v>
      </c>
      <c r="D181" s="63"/>
      <c r="E181" s="63"/>
    </row>
    <row r="182" spans="2:5" x14ac:dyDescent="0.25">
      <c r="B182" s="7" t="s">
        <v>73</v>
      </c>
      <c r="C182" s="2">
        <v>2</v>
      </c>
      <c r="D182" s="63"/>
      <c r="E182" s="63"/>
    </row>
    <row r="183" spans="2:5" x14ac:dyDescent="0.25">
      <c r="B183" s="7" t="s">
        <v>74</v>
      </c>
      <c r="C183" s="2">
        <v>1</v>
      </c>
      <c r="D183" s="63"/>
      <c r="E183" s="63"/>
    </row>
    <row r="184" spans="2:5" x14ac:dyDescent="0.25">
      <c r="B184" s="7" t="s">
        <v>77</v>
      </c>
      <c r="C184" s="2">
        <v>6</v>
      </c>
      <c r="D184" s="63"/>
      <c r="E184" s="63"/>
    </row>
    <row r="185" spans="2:5" x14ac:dyDescent="0.25">
      <c r="B185" s="7" t="s">
        <v>75</v>
      </c>
      <c r="C185" s="2">
        <v>5</v>
      </c>
      <c r="D185" s="63"/>
      <c r="E185" s="63"/>
    </row>
    <row r="186" spans="2:5" x14ac:dyDescent="0.25">
      <c r="B186" s="15" t="s">
        <v>12</v>
      </c>
      <c r="C186" s="19">
        <v>18</v>
      </c>
      <c r="D186" s="47">
        <f>C187/C186</f>
        <v>0.94444444444444442</v>
      </c>
      <c r="E186" s="42">
        <f>C187/C186</f>
        <v>0.94444444444444442</v>
      </c>
    </row>
    <row r="187" spans="2:5" x14ac:dyDescent="0.25">
      <c r="B187" s="22" t="s">
        <v>79</v>
      </c>
      <c r="C187" s="2">
        <v>17</v>
      </c>
      <c r="D187" s="63"/>
      <c r="E187" s="63"/>
    </row>
    <row r="188" spans="2:5" x14ac:dyDescent="0.25">
      <c r="B188" s="8" t="s">
        <v>80</v>
      </c>
      <c r="C188" s="2">
        <v>1</v>
      </c>
      <c r="D188" s="63"/>
      <c r="E188" s="63"/>
    </row>
    <row r="189" spans="2:5" x14ac:dyDescent="0.25">
      <c r="B189" s="7" t="s">
        <v>77</v>
      </c>
      <c r="C189" s="2">
        <v>1</v>
      </c>
      <c r="D189" s="63"/>
      <c r="E189" s="63"/>
    </row>
    <row r="190" spans="2:5" x14ac:dyDescent="0.25">
      <c r="B190" s="15" t="s">
        <v>23</v>
      </c>
      <c r="C190" s="19">
        <v>176</v>
      </c>
      <c r="D190" s="47">
        <f>C191/C190</f>
        <v>0.77840909090909094</v>
      </c>
      <c r="E190" s="42">
        <f>C191/(C190-C193-C197-C198)</f>
        <v>0.81065088757396453</v>
      </c>
    </row>
    <row r="191" spans="2:5" x14ac:dyDescent="0.25">
      <c r="B191" s="22" t="s">
        <v>79</v>
      </c>
      <c r="C191" s="2">
        <v>137</v>
      </c>
      <c r="D191" s="63"/>
      <c r="E191" s="63"/>
    </row>
    <row r="192" spans="2:5" x14ac:dyDescent="0.25">
      <c r="B192" s="8" t="s">
        <v>78</v>
      </c>
      <c r="C192" s="2">
        <v>16</v>
      </c>
      <c r="D192" s="63"/>
      <c r="E192" s="63"/>
    </row>
    <row r="193" spans="2:5" x14ac:dyDescent="0.25">
      <c r="B193" s="7" t="s">
        <v>73</v>
      </c>
      <c r="C193" s="2">
        <v>2</v>
      </c>
      <c r="D193" s="63"/>
      <c r="E193" s="63"/>
    </row>
    <row r="194" spans="2:5" x14ac:dyDescent="0.25">
      <c r="B194" s="7" t="s">
        <v>77</v>
      </c>
      <c r="C194" s="2">
        <v>10</v>
      </c>
      <c r="D194" s="63"/>
      <c r="E194" s="63"/>
    </row>
    <row r="195" spans="2:5" x14ac:dyDescent="0.25">
      <c r="B195" s="7" t="s">
        <v>75</v>
      </c>
      <c r="C195" s="2">
        <v>4</v>
      </c>
      <c r="D195" s="63"/>
      <c r="E195" s="63"/>
    </row>
    <row r="196" spans="2:5" x14ac:dyDescent="0.25">
      <c r="B196" s="8" t="s">
        <v>80</v>
      </c>
      <c r="C196" s="2">
        <v>23</v>
      </c>
      <c r="D196" s="63"/>
      <c r="E196" s="63"/>
    </row>
    <row r="197" spans="2:5" x14ac:dyDescent="0.25">
      <c r="B197" s="7" t="s">
        <v>73</v>
      </c>
      <c r="C197" s="2">
        <v>2</v>
      </c>
      <c r="D197" s="63"/>
      <c r="E197" s="63"/>
    </row>
    <row r="198" spans="2:5" x14ac:dyDescent="0.25">
      <c r="B198" s="7" t="s">
        <v>74</v>
      </c>
      <c r="C198" s="2">
        <v>3</v>
      </c>
      <c r="D198" s="63"/>
      <c r="E198" s="63"/>
    </row>
    <row r="199" spans="2:5" x14ac:dyDescent="0.25">
      <c r="B199" s="7" t="s">
        <v>77</v>
      </c>
      <c r="C199" s="2">
        <v>7</v>
      </c>
      <c r="D199" s="63"/>
      <c r="E199" s="63"/>
    </row>
    <row r="200" spans="2:5" x14ac:dyDescent="0.25">
      <c r="B200" s="7" t="s">
        <v>75</v>
      </c>
      <c r="C200" s="2">
        <v>10</v>
      </c>
      <c r="D200" s="63"/>
      <c r="E200" s="63"/>
    </row>
    <row r="201" spans="2:5" x14ac:dyDescent="0.25">
      <c r="B201" s="7" t="s">
        <v>76</v>
      </c>
      <c r="C201" s="2">
        <v>1</v>
      </c>
      <c r="D201" s="63"/>
      <c r="E201" s="63"/>
    </row>
    <row r="202" spans="2:5" x14ac:dyDescent="0.25">
      <c r="B202" s="15" t="s">
        <v>1</v>
      </c>
      <c r="C202" s="19">
        <v>17</v>
      </c>
      <c r="D202" s="47">
        <f>C203/C202</f>
        <v>0.58823529411764708</v>
      </c>
      <c r="E202" s="42">
        <f>C203/(C202-C205)</f>
        <v>0.625</v>
      </c>
    </row>
    <row r="203" spans="2:5" x14ac:dyDescent="0.25">
      <c r="B203" s="22" t="s">
        <v>79</v>
      </c>
      <c r="C203" s="2">
        <v>10</v>
      </c>
      <c r="D203" s="63"/>
      <c r="E203" s="63"/>
    </row>
    <row r="204" spans="2:5" x14ac:dyDescent="0.25">
      <c r="B204" s="8" t="s">
        <v>80</v>
      </c>
      <c r="C204" s="2">
        <v>7</v>
      </c>
      <c r="D204" s="63"/>
      <c r="E204" s="63"/>
    </row>
    <row r="205" spans="2:5" x14ac:dyDescent="0.25">
      <c r="B205" s="7" t="s">
        <v>74</v>
      </c>
      <c r="C205" s="2">
        <v>1</v>
      </c>
      <c r="D205" s="63"/>
      <c r="E205" s="63"/>
    </row>
    <row r="206" spans="2:5" x14ac:dyDescent="0.25">
      <c r="B206" s="7" t="s">
        <v>77</v>
      </c>
      <c r="C206" s="2">
        <v>5</v>
      </c>
      <c r="D206" s="63"/>
      <c r="E206" s="63"/>
    </row>
    <row r="207" spans="2:5" ht="13.8" thickBot="1" x14ac:dyDescent="0.3">
      <c r="B207" s="35" t="s">
        <v>75</v>
      </c>
      <c r="C207" s="68">
        <v>1</v>
      </c>
      <c r="D207" s="64"/>
      <c r="E207" s="64"/>
    </row>
    <row r="208" spans="2:5" ht="13.8" thickBot="1" x14ac:dyDescent="0.3">
      <c r="B208" s="14" t="s">
        <v>53</v>
      </c>
      <c r="C208" s="66">
        <v>4</v>
      </c>
      <c r="D208" s="67">
        <v>0.5</v>
      </c>
      <c r="E208" s="67">
        <v>0.67</v>
      </c>
    </row>
    <row r="209" spans="2:5" x14ac:dyDescent="0.25">
      <c r="B209" s="20" t="s">
        <v>7</v>
      </c>
      <c r="C209" s="11">
        <v>4</v>
      </c>
      <c r="D209" s="42">
        <f>C210/C209</f>
        <v>0.5</v>
      </c>
      <c r="E209" s="42">
        <f>C210/(C209-C212)</f>
        <v>0.66666666666666663</v>
      </c>
    </row>
    <row r="210" spans="2:5" x14ac:dyDescent="0.25">
      <c r="B210" s="21" t="s">
        <v>79</v>
      </c>
      <c r="C210" s="2">
        <v>2</v>
      </c>
      <c r="D210" s="43"/>
      <c r="E210" s="43"/>
    </row>
    <row r="211" spans="2:5" x14ac:dyDescent="0.25">
      <c r="B211" s="21" t="s">
        <v>80</v>
      </c>
      <c r="C211" s="2">
        <v>2</v>
      </c>
      <c r="D211" s="43"/>
      <c r="E211" s="43"/>
    </row>
    <row r="212" spans="2:5" x14ac:dyDescent="0.25">
      <c r="B212" s="6" t="s">
        <v>74</v>
      </c>
      <c r="C212" s="2">
        <v>1</v>
      </c>
      <c r="D212" s="43"/>
      <c r="E212" s="43"/>
    </row>
    <row r="213" spans="2:5" ht="13.8" thickBot="1" x14ac:dyDescent="0.3">
      <c r="B213" s="6" t="s">
        <v>75</v>
      </c>
      <c r="C213" s="2">
        <v>1</v>
      </c>
      <c r="D213" s="43"/>
      <c r="E213" s="43"/>
    </row>
    <row r="214" spans="2:5" ht="13.8" thickBot="1" x14ac:dyDescent="0.3">
      <c r="B214" s="17" t="s">
        <v>54</v>
      </c>
      <c r="C214" s="9">
        <v>62</v>
      </c>
      <c r="D214" s="27">
        <v>0.89</v>
      </c>
      <c r="E214" s="27">
        <v>1</v>
      </c>
    </row>
    <row r="215" spans="2:5" x14ac:dyDescent="0.25">
      <c r="B215" s="20" t="s">
        <v>7</v>
      </c>
      <c r="C215" s="11">
        <v>62</v>
      </c>
      <c r="D215" s="42">
        <f>C216/C215</f>
        <v>0.88709677419354838</v>
      </c>
      <c r="E215" s="42">
        <f>C216/(C215-C218)</f>
        <v>1</v>
      </c>
    </row>
    <row r="216" spans="2:5" x14ac:dyDescent="0.25">
      <c r="B216" s="21" t="s">
        <v>79</v>
      </c>
      <c r="C216" s="2">
        <v>55</v>
      </c>
      <c r="D216" s="43"/>
      <c r="E216" s="43"/>
    </row>
    <row r="217" spans="2:5" x14ac:dyDescent="0.25">
      <c r="B217" s="21" t="s">
        <v>80</v>
      </c>
      <c r="C217" s="2">
        <v>7</v>
      </c>
      <c r="D217" s="43"/>
      <c r="E217" s="43"/>
    </row>
    <row r="218" spans="2:5" ht="13.8" thickBot="1" x14ac:dyDescent="0.3">
      <c r="B218" s="6" t="s">
        <v>74</v>
      </c>
      <c r="C218" s="2">
        <v>7</v>
      </c>
      <c r="D218" s="43"/>
      <c r="E218" s="43"/>
    </row>
    <row r="219" spans="2:5" ht="13.8" thickBot="1" x14ac:dyDescent="0.3">
      <c r="B219" s="17" t="s">
        <v>58</v>
      </c>
      <c r="C219" s="9">
        <v>58</v>
      </c>
      <c r="D219" s="27">
        <v>0.4</v>
      </c>
      <c r="E219" s="27">
        <v>0.4</v>
      </c>
    </row>
    <row r="220" spans="2:5" x14ac:dyDescent="0.25">
      <c r="B220" s="20" t="s">
        <v>7</v>
      </c>
      <c r="C220" s="11">
        <v>58</v>
      </c>
      <c r="D220" s="42">
        <f>C221/C220</f>
        <v>0.39655172413793105</v>
      </c>
      <c r="E220" s="42">
        <f>C221/(C220-0)</f>
        <v>0.39655172413793105</v>
      </c>
    </row>
    <row r="221" spans="2:5" x14ac:dyDescent="0.25">
      <c r="B221" s="21" t="s">
        <v>79</v>
      </c>
      <c r="C221" s="2">
        <v>23</v>
      </c>
      <c r="D221" s="43"/>
      <c r="E221" s="43"/>
    </row>
    <row r="222" spans="2:5" x14ac:dyDescent="0.25">
      <c r="B222" s="21" t="s">
        <v>78</v>
      </c>
      <c r="C222" s="38">
        <v>17</v>
      </c>
      <c r="D222" s="43"/>
      <c r="E222" s="43"/>
    </row>
    <row r="223" spans="2:5" x14ac:dyDescent="0.25">
      <c r="B223" s="6" t="s">
        <v>77</v>
      </c>
      <c r="C223" s="2">
        <v>17</v>
      </c>
      <c r="D223" s="43"/>
      <c r="E223" s="43"/>
    </row>
    <row r="224" spans="2:5" x14ac:dyDescent="0.25">
      <c r="B224" s="21" t="s">
        <v>80</v>
      </c>
      <c r="C224" s="2">
        <v>18</v>
      </c>
      <c r="D224" s="43"/>
      <c r="E224" s="43"/>
    </row>
    <row r="225" spans="2:5" ht="13.8" thickBot="1" x14ac:dyDescent="0.3">
      <c r="B225" s="6" t="s">
        <v>77</v>
      </c>
      <c r="C225" s="2">
        <v>18</v>
      </c>
      <c r="D225" s="43"/>
      <c r="E225" s="43"/>
    </row>
    <row r="226" spans="2:5" ht="13.8" thickBot="1" x14ac:dyDescent="0.3">
      <c r="B226" s="28" t="s">
        <v>59</v>
      </c>
      <c r="C226" s="9">
        <v>9</v>
      </c>
      <c r="D226" s="27">
        <v>0</v>
      </c>
      <c r="E226" s="27">
        <v>0</v>
      </c>
    </row>
    <row r="227" spans="2:5" x14ac:dyDescent="0.25">
      <c r="B227" s="10" t="s">
        <v>23</v>
      </c>
      <c r="C227" s="19">
        <v>9</v>
      </c>
      <c r="D227" s="47">
        <f>0/C227</f>
        <v>0</v>
      </c>
      <c r="E227" s="42">
        <f>0/(C227-C231)</f>
        <v>0</v>
      </c>
    </row>
    <row r="228" spans="2:5" x14ac:dyDescent="0.25">
      <c r="B228" s="22" t="s">
        <v>78</v>
      </c>
      <c r="C228" s="39">
        <v>4</v>
      </c>
      <c r="D228" s="43"/>
      <c r="E228" s="43"/>
    </row>
    <row r="229" spans="2:5" x14ac:dyDescent="0.25">
      <c r="B229" s="7" t="s">
        <v>77</v>
      </c>
      <c r="C229" s="1">
        <v>4</v>
      </c>
      <c r="D229" s="43"/>
      <c r="E229" s="43"/>
    </row>
    <row r="230" spans="2:5" x14ac:dyDescent="0.25">
      <c r="B230" s="22" t="s">
        <v>80</v>
      </c>
      <c r="C230" s="1">
        <v>5</v>
      </c>
      <c r="D230" s="43"/>
      <c r="E230" s="43"/>
    </row>
    <row r="231" spans="2:5" ht="13.8" thickBot="1" x14ac:dyDescent="0.3">
      <c r="B231" s="35" t="s">
        <v>74</v>
      </c>
      <c r="C231" s="1">
        <v>5</v>
      </c>
      <c r="D231" s="43"/>
      <c r="E231" s="43"/>
    </row>
    <row r="232" spans="2:5" ht="13.8" thickBot="1" x14ac:dyDescent="0.3">
      <c r="B232" s="14" t="s">
        <v>60</v>
      </c>
      <c r="C232" s="9">
        <v>75</v>
      </c>
      <c r="D232" s="27">
        <f>(C238+C234)/C232</f>
        <v>0.81333333333333335</v>
      </c>
      <c r="E232" s="27">
        <v>0.81</v>
      </c>
    </row>
    <row r="233" spans="2:5" x14ac:dyDescent="0.25">
      <c r="B233" s="20" t="s">
        <v>7</v>
      </c>
      <c r="C233" s="11">
        <v>62</v>
      </c>
      <c r="D233" s="42">
        <f>C234/C233</f>
        <v>0.85483870967741937</v>
      </c>
      <c r="E233" s="42">
        <f>C234/C233</f>
        <v>0.85483870967741937</v>
      </c>
    </row>
    <row r="234" spans="2:5" x14ac:dyDescent="0.25">
      <c r="B234" s="21" t="s">
        <v>79</v>
      </c>
      <c r="C234" s="2">
        <v>53</v>
      </c>
      <c r="D234" s="43"/>
      <c r="E234" s="43"/>
    </row>
    <row r="235" spans="2:5" x14ac:dyDescent="0.25">
      <c r="B235" s="21" t="s">
        <v>80</v>
      </c>
      <c r="C235" s="2">
        <v>9</v>
      </c>
      <c r="D235" s="43"/>
      <c r="E235" s="43"/>
    </row>
    <row r="236" spans="2:5" x14ac:dyDescent="0.25">
      <c r="B236" s="6" t="s">
        <v>77</v>
      </c>
      <c r="C236" s="2">
        <v>9</v>
      </c>
      <c r="D236" s="43"/>
      <c r="E236" s="43"/>
    </row>
    <row r="237" spans="2:5" x14ac:dyDescent="0.25">
      <c r="B237" s="20" t="s">
        <v>11</v>
      </c>
      <c r="C237" s="11">
        <v>13</v>
      </c>
      <c r="D237" s="42">
        <f>C238/C237</f>
        <v>0.61538461538461542</v>
      </c>
      <c r="E237" s="42">
        <f>C238/C237</f>
        <v>0.61538461538461542</v>
      </c>
    </row>
    <row r="238" spans="2:5" x14ac:dyDescent="0.25">
      <c r="B238" s="21" t="s">
        <v>79</v>
      </c>
      <c r="C238" s="2">
        <v>8</v>
      </c>
      <c r="D238" s="43"/>
      <c r="E238" s="43"/>
    </row>
    <row r="239" spans="2:5" x14ac:dyDescent="0.25">
      <c r="B239" s="21" t="s">
        <v>78</v>
      </c>
      <c r="C239" s="38">
        <v>2</v>
      </c>
      <c r="D239" s="43"/>
      <c r="E239" s="43"/>
    </row>
    <row r="240" spans="2:5" x14ac:dyDescent="0.25">
      <c r="B240" s="6" t="s">
        <v>77</v>
      </c>
      <c r="C240" s="2">
        <v>2</v>
      </c>
      <c r="D240" s="43"/>
      <c r="E240" s="43"/>
    </row>
    <row r="241" spans="2:5" x14ac:dyDescent="0.25">
      <c r="B241" s="21" t="s">
        <v>80</v>
      </c>
      <c r="C241" s="2">
        <v>3</v>
      </c>
      <c r="D241" s="43"/>
      <c r="E241" s="43"/>
    </row>
    <row r="242" spans="2:5" ht="13.8" thickBot="1" x14ac:dyDescent="0.3">
      <c r="B242" s="6" t="s">
        <v>77</v>
      </c>
      <c r="C242" s="2">
        <v>3</v>
      </c>
      <c r="D242" s="43"/>
      <c r="E242" s="43"/>
    </row>
    <row r="243" spans="2:5" ht="13.8" thickBot="1" x14ac:dyDescent="0.3">
      <c r="B243" s="17" t="s">
        <v>63</v>
      </c>
      <c r="C243" s="9">
        <v>67</v>
      </c>
      <c r="D243" s="27">
        <f>(C245+C250)/C243</f>
        <v>0.73134328358208955</v>
      </c>
      <c r="E243" s="27">
        <f>(C245+C250)/(C243-C254)</f>
        <v>0.74242424242424243</v>
      </c>
    </row>
    <row r="244" spans="2:5" x14ac:dyDescent="0.25">
      <c r="B244" s="20" t="s">
        <v>7</v>
      </c>
      <c r="C244" s="11">
        <v>35</v>
      </c>
      <c r="D244" s="42">
        <f>C245/C244</f>
        <v>0.8</v>
      </c>
      <c r="E244" s="42">
        <f>C245/C244</f>
        <v>0.8</v>
      </c>
    </row>
    <row r="245" spans="2:5" x14ac:dyDescent="0.25">
      <c r="B245" s="21" t="s">
        <v>79</v>
      </c>
      <c r="C245" s="2">
        <v>28</v>
      </c>
      <c r="D245" s="43"/>
      <c r="E245" s="43"/>
    </row>
    <row r="246" spans="2:5" x14ac:dyDescent="0.25">
      <c r="B246" s="21" t="s">
        <v>80</v>
      </c>
      <c r="C246" s="2">
        <v>7</v>
      </c>
      <c r="D246" s="43"/>
      <c r="E246" s="43"/>
    </row>
    <row r="247" spans="2:5" x14ac:dyDescent="0.25">
      <c r="B247" s="6" t="s">
        <v>77</v>
      </c>
      <c r="C247" s="2">
        <v>2</v>
      </c>
      <c r="D247" s="43"/>
      <c r="E247" s="43"/>
    </row>
    <row r="248" spans="2:5" x14ac:dyDescent="0.25">
      <c r="B248" s="6" t="s">
        <v>75</v>
      </c>
      <c r="C248" s="2">
        <v>5</v>
      </c>
      <c r="D248" s="43"/>
      <c r="E248" s="43"/>
    </row>
    <row r="249" spans="2:5" x14ac:dyDescent="0.25">
      <c r="B249" s="20" t="s">
        <v>23</v>
      </c>
      <c r="C249" s="11">
        <v>32</v>
      </c>
      <c r="D249" s="42">
        <f>C250/C249</f>
        <v>0.65625</v>
      </c>
      <c r="E249" s="42">
        <f>C250/(C249-C254)</f>
        <v>0.67741935483870963</v>
      </c>
    </row>
    <row r="250" spans="2:5" x14ac:dyDescent="0.25">
      <c r="B250" s="21" t="s">
        <v>79</v>
      </c>
      <c r="C250" s="2">
        <v>21</v>
      </c>
      <c r="D250" s="43"/>
      <c r="E250" s="43"/>
    </row>
    <row r="251" spans="2:5" x14ac:dyDescent="0.25">
      <c r="B251" s="21" t="s">
        <v>78</v>
      </c>
      <c r="C251" s="38">
        <v>2</v>
      </c>
      <c r="D251" s="43"/>
      <c r="E251" s="43"/>
    </row>
    <row r="252" spans="2:5" x14ac:dyDescent="0.25">
      <c r="B252" s="6" t="s">
        <v>75</v>
      </c>
      <c r="C252" s="2">
        <v>2</v>
      </c>
      <c r="D252" s="43"/>
      <c r="E252" s="43"/>
    </row>
    <row r="253" spans="2:5" x14ac:dyDescent="0.25">
      <c r="B253" s="21" t="s">
        <v>80</v>
      </c>
      <c r="C253" s="2">
        <v>9</v>
      </c>
      <c r="D253" s="43"/>
      <c r="E253" s="43"/>
    </row>
    <row r="254" spans="2:5" x14ac:dyDescent="0.25">
      <c r="B254" s="6" t="s">
        <v>73</v>
      </c>
      <c r="C254" s="2">
        <v>1</v>
      </c>
      <c r="D254" s="43"/>
      <c r="E254" s="43"/>
    </row>
    <row r="255" spans="2:5" x14ac:dyDescent="0.25">
      <c r="B255" s="6" t="s">
        <v>77</v>
      </c>
      <c r="C255" s="2">
        <v>6</v>
      </c>
      <c r="D255" s="43"/>
      <c r="E255" s="43"/>
    </row>
    <row r="256" spans="2:5" x14ac:dyDescent="0.25">
      <c r="B256" s="6" t="s">
        <v>75</v>
      </c>
      <c r="C256" s="2">
        <v>1</v>
      </c>
      <c r="D256" s="43"/>
      <c r="E256" s="43"/>
    </row>
    <row r="257" spans="2:5" ht="13.8" thickBot="1" x14ac:dyDescent="0.3">
      <c r="B257" s="6" t="s">
        <v>76</v>
      </c>
      <c r="C257" s="2">
        <v>1</v>
      </c>
      <c r="D257" s="43"/>
      <c r="E257" s="43"/>
    </row>
    <row r="258" spans="2:5" ht="13.8" thickBot="1" x14ac:dyDescent="0.3">
      <c r="B258" s="17" t="s">
        <v>61</v>
      </c>
      <c r="C258" s="9">
        <v>32</v>
      </c>
      <c r="D258" s="27">
        <v>0.25</v>
      </c>
      <c r="E258" s="27">
        <v>0.25</v>
      </c>
    </row>
    <row r="259" spans="2:5" x14ac:dyDescent="0.25">
      <c r="B259" s="20" t="s">
        <v>7</v>
      </c>
      <c r="C259" s="11">
        <v>32</v>
      </c>
      <c r="D259" s="42">
        <f>C260/C259</f>
        <v>0.25</v>
      </c>
      <c r="E259" s="42">
        <v>0.25</v>
      </c>
    </row>
    <row r="260" spans="2:5" x14ac:dyDescent="0.25">
      <c r="B260" s="21" t="s">
        <v>79</v>
      </c>
      <c r="C260" s="2">
        <v>8</v>
      </c>
      <c r="D260" s="43"/>
      <c r="E260" s="43"/>
    </row>
    <row r="261" spans="2:5" x14ac:dyDescent="0.25">
      <c r="B261" s="21" t="s">
        <v>78</v>
      </c>
      <c r="C261" s="38">
        <v>6</v>
      </c>
      <c r="D261" s="43"/>
      <c r="E261" s="43"/>
    </row>
    <row r="262" spans="2:5" x14ac:dyDescent="0.25">
      <c r="B262" s="6" t="s">
        <v>77</v>
      </c>
      <c r="C262" s="2">
        <v>6</v>
      </c>
      <c r="D262" s="43"/>
      <c r="E262" s="43"/>
    </row>
    <row r="263" spans="2:5" x14ac:dyDescent="0.25">
      <c r="B263" s="21" t="s">
        <v>80</v>
      </c>
      <c r="C263" s="2">
        <v>18</v>
      </c>
      <c r="D263" s="43"/>
      <c r="E263" s="43"/>
    </row>
    <row r="264" spans="2:5" ht="13.8" thickBot="1" x14ac:dyDescent="0.3">
      <c r="B264" s="6" t="s">
        <v>77</v>
      </c>
      <c r="C264" s="2">
        <v>18</v>
      </c>
      <c r="D264" s="43"/>
      <c r="E264" s="43"/>
    </row>
    <row r="265" spans="2:5" ht="13.8" thickBot="1" x14ac:dyDescent="0.3">
      <c r="B265" s="28" t="s">
        <v>49</v>
      </c>
      <c r="C265" s="9">
        <v>878</v>
      </c>
      <c r="D265" s="27">
        <f>(C267+C276+C288+C296+C307+C314+C318+C330)/C265</f>
        <v>0.72892938496583148</v>
      </c>
      <c r="E265" s="27">
        <f>(C267+C276+C288+C296+C307+C314+C318+C330)/(C265-C271-C272-C278-C282-C283-C293-C298-C299-C309-C310-C320-C324-C325-C332)</f>
        <v>0.77388149939540507</v>
      </c>
    </row>
    <row r="266" spans="2:5" x14ac:dyDescent="0.25">
      <c r="B266" s="10" t="s">
        <v>5</v>
      </c>
      <c r="C266" s="19">
        <v>62</v>
      </c>
      <c r="D266" s="47">
        <f>C267/C266</f>
        <v>0.82258064516129037</v>
      </c>
      <c r="E266" s="42">
        <f>C267/(C266-C271-C272)</f>
        <v>0.86440677966101698</v>
      </c>
    </row>
    <row r="267" spans="2:5" x14ac:dyDescent="0.25">
      <c r="B267" s="22" t="s">
        <v>79</v>
      </c>
      <c r="C267" s="1">
        <v>51</v>
      </c>
      <c r="D267" s="43"/>
      <c r="E267" s="43"/>
    </row>
    <row r="268" spans="2:5" x14ac:dyDescent="0.25">
      <c r="B268" s="22" t="s">
        <v>78</v>
      </c>
      <c r="C268" s="39">
        <v>1</v>
      </c>
      <c r="D268" s="43"/>
      <c r="E268" s="43"/>
    </row>
    <row r="269" spans="2:5" x14ac:dyDescent="0.25">
      <c r="B269" s="7" t="s">
        <v>75</v>
      </c>
      <c r="C269" s="1">
        <v>1</v>
      </c>
      <c r="D269" s="43"/>
      <c r="E269" s="43"/>
    </row>
    <row r="270" spans="2:5" x14ac:dyDescent="0.25">
      <c r="B270" s="22" t="s">
        <v>80</v>
      </c>
      <c r="C270" s="1">
        <v>10</v>
      </c>
      <c r="D270" s="43"/>
      <c r="E270" s="43"/>
    </row>
    <row r="271" spans="2:5" x14ac:dyDescent="0.25">
      <c r="B271" s="7" t="s">
        <v>73</v>
      </c>
      <c r="C271" s="1">
        <v>2</v>
      </c>
      <c r="D271" s="43"/>
      <c r="E271" s="43"/>
    </row>
    <row r="272" spans="2:5" x14ac:dyDescent="0.25">
      <c r="B272" s="7" t="s">
        <v>74</v>
      </c>
      <c r="C272" s="1">
        <v>1</v>
      </c>
      <c r="D272" s="43"/>
      <c r="E272" s="43"/>
    </row>
    <row r="273" spans="2:5" x14ac:dyDescent="0.25">
      <c r="B273" s="7" t="s">
        <v>77</v>
      </c>
      <c r="C273" s="1">
        <v>4</v>
      </c>
      <c r="D273" s="43"/>
      <c r="E273" s="43"/>
    </row>
    <row r="274" spans="2:5" x14ac:dyDescent="0.25">
      <c r="B274" s="7" t="s">
        <v>75</v>
      </c>
      <c r="C274" s="1">
        <v>3</v>
      </c>
      <c r="D274" s="43"/>
      <c r="E274" s="43"/>
    </row>
    <row r="275" spans="2:5" x14ac:dyDescent="0.25">
      <c r="B275" s="15" t="s">
        <v>7</v>
      </c>
      <c r="C275" s="19">
        <v>432</v>
      </c>
      <c r="D275" s="47">
        <f>C276/C275</f>
        <v>0.75</v>
      </c>
      <c r="E275" s="42">
        <f>C276/(C275-C278-C282-C283)</f>
        <v>0.80597014925373134</v>
      </c>
    </row>
    <row r="276" spans="2:5" x14ac:dyDescent="0.25">
      <c r="B276" s="22" t="s">
        <v>79</v>
      </c>
      <c r="C276" s="1">
        <v>324</v>
      </c>
      <c r="D276" s="43"/>
      <c r="E276" s="43"/>
    </row>
    <row r="277" spans="2:5" x14ac:dyDescent="0.25">
      <c r="B277" s="22" t="s">
        <v>78</v>
      </c>
      <c r="C277" s="39">
        <v>15</v>
      </c>
      <c r="D277" s="43"/>
      <c r="E277" s="43"/>
    </row>
    <row r="278" spans="2:5" x14ac:dyDescent="0.25">
      <c r="B278" s="7" t="s">
        <v>74</v>
      </c>
      <c r="C278" s="1">
        <v>2</v>
      </c>
      <c r="D278" s="43"/>
      <c r="E278" s="43"/>
    </row>
    <row r="279" spans="2:5" x14ac:dyDescent="0.25">
      <c r="B279" s="7" t="s">
        <v>77</v>
      </c>
      <c r="C279" s="1">
        <v>9</v>
      </c>
      <c r="D279" s="43"/>
      <c r="E279" s="43"/>
    </row>
    <row r="280" spans="2:5" x14ac:dyDescent="0.25">
      <c r="B280" s="7" t="s">
        <v>75</v>
      </c>
      <c r="C280" s="1">
        <v>4</v>
      </c>
      <c r="D280" s="43"/>
      <c r="E280" s="43"/>
    </row>
    <row r="281" spans="2:5" x14ac:dyDescent="0.25">
      <c r="B281" s="22" t="s">
        <v>80</v>
      </c>
      <c r="C281" s="1">
        <v>93</v>
      </c>
      <c r="D281" s="43"/>
      <c r="E281" s="43"/>
    </row>
    <row r="282" spans="2:5" x14ac:dyDescent="0.25">
      <c r="B282" s="7" t="s">
        <v>73</v>
      </c>
      <c r="C282" s="1">
        <v>13</v>
      </c>
      <c r="D282" s="43"/>
      <c r="E282" s="43"/>
    </row>
    <row r="283" spans="2:5" x14ac:dyDescent="0.25">
      <c r="B283" s="7" t="s">
        <v>74</v>
      </c>
      <c r="C283" s="1">
        <v>15</v>
      </c>
      <c r="D283" s="43"/>
      <c r="E283" s="43"/>
    </row>
    <row r="284" spans="2:5" x14ac:dyDescent="0.25">
      <c r="B284" s="7" t="s">
        <v>77</v>
      </c>
      <c r="C284" s="1">
        <v>31</v>
      </c>
      <c r="D284" s="43"/>
      <c r="E284" s="43"/>
    </row>
    <row r="285" spans="2:5" x14ac:dyDescent="0.25">
      <c r="B285" s="7" t="s">
        <v>75</v>
      </c>
      <c r="C285" s="1">
        <v>32</v>
      </c>
      <c r="D285" s="43"/>
      <c r="E285" s="43"/>
    </row>
    <row r="286" spans="2:5" x14ac:dyDescent="0.25">
      <c r="B286" s="7" t="s">
        <v>76</v>
      </c>
      <c r="C286" s="1">
        <v>2</v>
      </c>
      <c r="D286" s="43"/>
      <c r="E286" s="43"/>
    </row>
    <row r="287" spans="2:5" x14ac:dyDescent="0.25">
      <c r="B287" s="15" t="s">
        <v>6</v>
      </c>
      <c r="C287" s="19">
        <v>18</v>
      </c>
      <c r="D287" s="47">
        <f>C288/C287</f>
        <v>0.61111111111111116</v>
      </c>
      <c r="E287" s="42">
        <f>C288/(C287-C293)</f>
        <v>0.6470588235294118</v>
      </c>
    </row>
    <row r="288" spans="2:5" x14ac:dyDescent="0.25">
      <c r="B288" s="22" t="s">
        <v>79</v>
      </c>
      <c r="C288" s="1">
        <v>11</v>
      </c>
      <c r="D288" s="43"/>
      <c r="E288" s="43"/>
    </row>
    <row r="289" spans="2:5" x14ac:dyDescent="0.25">
      <c r="B289" s="22" t="s">
        <v>78</v>
      </c>
      <c r="C289" s="39">
        <v>5</v>
      </c>
      <c r="D289" s="43"/>
      <c r="E289" s="43"/>
    </row>
    <row r="290" spans="2:5" x14ac:dyDescent="0.25">
      <c r="B290" s="7" t="s">
        <v>77</v>
      </c>
      <c r="C290" s="1">
        <v>3</v>
      </c>
      <c r="D290" s="43"/>
      <c r="E290" s="43"/>
    </row>
    <row r="291" spans="2:5" x14ac:dyDescent="0.25">
      <c r="B291" s="7" t="s">
        <v>75</v>
      </c>
      <c r="C291" s="1">
        <v>2</v>
      </c>
      <c r="D291" s="43"/>
      <c r="E291" s="43"/>
    </row>
    <row r="292" spans="2:5" x14ac:dyDescent="0.25">
      <c r="B292" s="22" t="s">
        <v>80</v>
      </c>
      <c r="C292" s="1">
        <v>2</v>
      </c>
      <c r="D292" s="43"/>
      <c r="E292" s="43"/>
    </row>
    <row r="293" spans="2:5" x14ac:dyDescent="0.25">
      <c r="B293" s="7" t="s">
        <v>74</v>
      </c>
      <c r="C293" s="1">
        <v>1</v>
      </c>
      <c r="D293" s="43"/>
      <c r="E293" s="43"/>
    </row>
    <row r="294" spans="2:5" x14ac:dyDescent="0.25">
      <c r="B294" s="7" t="s">
        <v>77</v>
      </c>
      <c r="C294" s="1">
        <v>1</v>
      </c>
      <c r="D294" s="43"/>
      <c r="E294" s="43"/>
    </row>
    <row r="295" spans="2:5" x14ac:dyDescent="0.25">
      <c r="B295" s="15" t="s">
        <v>10</v>
      </c>
      <c r="C295" s="19">
        <v>124</v>
      </c>
      <c r="D295" s="47">
        <f>C296/C295</f>
        <v>0.61290322580645162</v>
      </c>
      <c r="E295" s="42">
        <f>C296/(C295-C298-C299)</f>
        <v>0.6333333333333333</v>
      </c>
    </row>
    <row r="296" spans="2:5" x14ac:dyDescent="0.25">
      <c r="B296" s="22" t="s">
        <v>79</v>
      </c>
      <c r="C296" s="1">
        <v>76</v>
      </c>
      <c r="D296" s="43"/>
      <c r="E296" s="43"/>
    </row>
    <row r="297" spans="2:5" x14ac:dyDescent="0.25">
      <c r="B297" s="22" t="s">
        <v>78</v>
      </c>
      <c r="C297" s="39">
        <v>19</v>
      </c>
      <c r="D297" s="43"/>
      <c r="E297" s="43"/>
    </row>
    <row r="298" spans="2:5" x14ac:dyDescent="0.25">
      <c r="B298" s="7" t="s">
        <v>73</v>
      </c>
      <c r="C298" s="1">
        <v>3</v>
      </c>
      <c r="D298" s="43"/>
      <c r="E298" s="43"/>
    </row>
    <row r="299" spans="2:5" x14ac:dyDescent="0.25">
      <c r="B299" s="7" t="s">
        <v>74</v>
      </c>
      <c r="C299" s="1">
        <v>1</v>
      </c>
      <c r="D299" s="43"/>
      <c r="E299" s="43"/>
    </row>
    <row r="300" spans="2:5" x14ac:dyDescent="0.25">
      <c r="B300" s="7" t="s">
        <v>77</v>
      </c>
      <c r="C300" s="1">
        <v>13</v>
      </c>
      <c r="D300" s="43"/>
      <c r="E300" s="43"/>
    </row>
    <row r="301" spans="2:5" x14ac:dyDescent="0.25">
      <c r="B301" s="7" t="s">
        <v>75</v>
      </c>
      <c r="C301" s="1">
        <v>2</v>
      </c>
      <c r="D301" s="43"/>
      <c r="E301" s="43"/>
    </row>
    <row r="302" spans="2:5" x14ac:dyDescent="0.25">
      <c r="B302" s="22" t="s">
        <v>80</v>
      </c>
      <c r="C302" s="1">
        <v>29</v>
      </c>
      <c r="D302" s="43"/>
      <c r="E302" s="43"/>
    </row>
    <row r="303" spans="2:5" x14ac:dyDescent="0.25">
      <c r="B303" s="7" t="s">
        <v>77</v>
      </c>
      <c r="C303" s="1">
        <v>17</v>
      </c>
      <c r="D303" s="43"/>
      <c r="E303" s="43"/>
    </row>
    <row r="304" spans="2:5" x14ac:dyDescent="0.25">
      <c r="B304" s="7" t="s">
        <v>75</v>
      </c>
      <c r="C304" s="1">
        <v>10</v>
      </c>
      <c r="D304" s="43"/>
      <c r="E304" s="43"/>
    </row>
    <row r="305" spans="2:5" x14ac:dyDescent="0.25">
      <c r="B305" s="7" t="s">
        <v>76</v>
      </c>
      <c r="C305" s="1">
        <v>2</v>
      </c>
      <c r="D305" s="43"/>
      <c r="E305" s="43"/>
    </row>
    <row r="306" spans="2:5" x14ac:dyDescent="0.25">
      <c r="B306" s="15" t="s">
        <v>11</v>
      </c>
      <c r="C306" s="19">
        <v>31</v>
      </c>
      <c r="D306" s="47">
        <f>C307/C306</f>
        <v>0.54838709677419351</v>
      </c>
      <c r="E306" s="42">
        <f>C307/(C306-C309-C310)</f>
        <v>0.6071428571428571</v>
      </c>
    </row>
    <row r="307" spans="2:5" x14ac:dyDescent="0.25">
      <c r="B307" s="22" t="s">
        <v>79</v>
      </c>
      <c r="C307" s="1">
        <v>17</v>
      </c>
      <c r="D307" s="43"/>
      <c r="E307" s="43"/>
    </row>
    <row r="308" spans="2:5" x14ac:dyDescent="0.25">
      <c r="B308" s="22" t="s">
        <v>80</v>
      </c>
      <c r="C308" s="1">
        <v>14</v>
      </c>
      <c r="D308" s="43"/>
      <c r="E308" s="43"/>
    </row>
    <row r="309" spans="2:5" x14ac:dyDescent="0.25">
      <c r="B309" s="7" t="s">
        <v>73</v>
      </c>
      <c r="C309" s="1">
        <v>2</v>
      </c>
      <c r="D309" s="43"/>
      <c r="E309" s="43"/>
    </row>
    <row r="310" spans="2:5" x14ac:dyDescent="0.25">
      <c r="B310" s="7" t="s">
        <v>74</v>
      </c>
      <c r="C310" s="1">
        <v>1</v>
      </c>
      <c r="D310" s="43"/>
      <c r="E310" s="43"/>
    </row>
    <row r="311" spans="2:5" x14ac:dyDescent="0.25">
      <c r="B311" s="7" t="s">
        <v>77</v>
      </c>
      <c r="C311" s="1">
        <v>6</v>
      </c>
      <c r="D311" s="43"/>
      <c r="E311" s="43"/>
    </row>
    <row r="312" spans="2:5" x14ac:dyDescent="0.25">
      <c r="B312" s="7" t="s">
        <v>75</v>
      </c>
      <c r="C312" s="1">
        <v>5</v>
      </c>
      <c r="D312" s="43"/>
      <c r="E312" s="43"/>
    </row>
    <row r="313" spans="2:5" x14ac:dyDescent="0.25">
      <c r="B313" s="15" t="s">
        <v>12</v>
      </c>
      <c r="C313" s="19">
        <v>18</v>
      </c>
      <c r="D313" s="47">
        <f>C314/C313</f>
        <v>0.94444444444444442</v>
      </c>
      <c r="E313" s="42">
        <f>C314/C313</f>
        <v>0.94444444444444442</v>
      </c>
    </row>
    <row r="314" spans="2:5" x14ac:dyDescent="0.25">
      <c r="B314" s="22" t="s">
        <v>79</v>
      </c>
      <c r="C314" s="1">
        <v>17</v>
      </c>
      <c r="D314" s="43"/>
      <c r="E314" s="43"/>
    </row>
    <row r="315" spans="2:5" x14ac:dyDescent="0.25">
      <c r="B315" s="22" t="s">
        <v>80</v>
      </c>
      <c r="C315" s="1">
        <v>1</v>
      </c>
      <c r="D315" s="43"/>
      <c r="E315" s="43"/>
    </row>
    <row r="316" spans="2:5" x14ac:dyDescent="0.25">
      <c r="B316" s="7" t="s">
        <v>77</v>
      </c>
      <c r="C316" s="1">
        <v>1</v>
      </c>
      <c r="D316" s="43"/>
      <c r="E316" s="43"/>
    </row>
    <row r="317" spans="2:5" x14ac:dyDescent="0.25">
      <c r="B317" s="15" t="s">
        <v>23</v>
      </c>
      <c r="C317" s="19">
        <v>176</v>
      </c>
      <c r="D317" s="47">
        <f>C318/C317</f>
        <v>0.76136363636363635</v>
      </c>
      <c r="E317" s="42">
        <f>C318/(C317-C320-C324-C325)</f>
        <v>0.80239520958083832</v>
      </c>
    </row>
    <row r="318" spans="2:5" x14ac:dyDescent="0.25">
      <c r="B318" s="22" t="s">
        <v>79</v>
      </c>
      <c r="C318" s="1">
        <v>134</v>
      </c>
      <c r="D318" s="43"/>
      <c r="E318" s="43"/>
    </row>
    <row r="319" spans="2:5" x14ac:dyDescent="0.25">
      <c r="B319" s="22" t="s">
        <v>78</v>
      </c>
      <c r="C319" s="39">
        <v>16</v>
      </c>
      <c r="D319" s="43"/>
      <c r="E319" s="43"/>
    </row>
    <row r="320" spans="2:5" x14ac:dyDescent="0.25">
      <c r="B320" s="7" t="s">
        <v>73</v>
      </c>
      <c r="C320" s="1">
        <v>2</v>
      </c>
      <c r="D320" s="43"/>
      <c r="E320" s="43"/>
    </row>
    <row r="321" spans="2:5" x14ac:dyDescent="0.25">
      <c r="B321" s="7" t="s">
        <v>77</v>
      </c>
      <c r="C321" s="1">
        <v>10</v>
      </c>
      <c r="D321" s="43"/>
      <c r="E321" s="43"/>
    </row>
    <row r="322" spans="2:5" x14ac:dyDescent="0.25">
      <c r="B322" s="7" t="s">
        <v>75</v>
      </c>
      <c r="C322" s="1">
        <v>4</v>
      </c>
      <c r="D322" s="43"/>
      <c r="E322" s="43"/>
    </row>
    <row r="323" spans="2:5" x14ac:dyDescent="0.25">
      <c r="B323" s="22" t="s">
        <v>80</v>
      </c>
      <c r="C323" s="1">
        <v>26</v>
      </c>
      <c r="D323" s="43"/>
      <c r="E323" s="43"/>
    </row>
    <row r="324" spans="2:5" x14ac:dyDescent="0.25">
      <c r="B324" s="7" t="s">
        <v>73</v>
      </c>
      <c r="C324" s="1">
        <v>4</v>
      </c>
      <c r="D324" s="43"/>
      <c r="E324" s="43"/>
    </row>
    <row r="325" spans="2:5" x14ac:dyDescent="0.25">
      <c r="B325" s="7" t="s">
        <v>74</v>
      </c>
      <c r="C325" s="1">
        <v>3</v>
      </c>
      <c r="D325" s="43"/>
      <c r="E325" s="43"/>
    </row>
    <row r="326" spans="2:5" x14ac:dyDescent="0.25">
      <c r="B326" s="7" t="s">
        <v>77</v>
      </c>
      <c r="C326" s="1">
        <v>8</v>
      </c>
      <c r="D326" s="43"/>
      <c r="E326" s="43"/>
    </row>
    <row r="327" spans="2:5" x14ac:dyDescent="0.25">
      <c r="B327" s="7" t="s">
        <v>75</v>
      </c>
      <c r="C327" s="1">
        <v>10</v>
      </c>
      <c r="D327" s="43"/>
      <c r="E327" s="43"/>
    </row>
    <row r="328" spans="2:5" x14ac:dyDescent="0.25">
      <c r="B328" s="7" t="s">
        <v>76</v>
      </c>
      <c r="C328" s="1">
        <v>1</v>
      </c>
      <c r="D328" s="43"/>
      <c r="E328" s="43"/>
    </row>
    <row r="329" spans="2:5" x14ac:dyDescent="0.25">
      <c r="B329" s="15" t="s">
        <v>1</v>
      </c>
      <c r="C329" s="19">
        <v>17</v>
      </c>
      <c r="D329" s="47">
        <f>C330/C329</f>
        <v>0.58823529411764708</v>
      </c>
      <c r="E329" s="42">
        <f>C330/(C329-C332)</f>
        <v>0.625</v>
      </c>
    </row>
    <row r="330" spans="2:5" x14ac:dyDescent="0.25">
      <c r="B330" s="22" t="s">
        <v>79</v>
      </c>
      <c r="C330" s="1">
        <v>10</v>
      </c>
      <c r="D330" s="43"/>
      <c r="E330" s="43"/>
    </row>
    <row r="331" spans="2:5" x14ac:dyDescent="0.25">
      <c r="B331" s="22" t="s">
        <v>80</v>
      </c>
      <c r="C331" s="1">
        <v>7</v>
      </c>
      <c r="D331" s="43"/>
      <c r="E331" s="43"/>
    </row>
    <row r="332" spans="2:5" x14ac:dyDescent="0.25">
      <c r="B332" s="7" t="s">
        <v>74</v>
      </c>
      <c r="C332" s="1">
        <v>1</v>
      </c>
      <c r="D332" s="43"/>
      <c r="E332" s="43"/>
    </row>
    <row r="333" spans="2:5" x14ac:dyDescent="0.25">
      <c r="B333" s="7" t="s">
        <v>77</v>
      </c>
      <c r="C333" s="1">
        <v>5</v>
      </c>
      <c r="D333" s="43"/>
      <c r="E333" s="43"/>
    </row>
    <row r="334" spans="2:5" ht="13.8" thickBot="1" x14ac:dyDescent="0.3">
      <c r="B334" s="7" t="s">
        <v>75</v>
      </c>
      <c r="C334" s="1">
        <v>1</v>
      </c>
      <c r="D334" s="43"/>
      <c r="E334" s="43"/>
    </row>
    <row r="335" spans="2:5" ht="13.8" thickBot="1" x14ac:dyDescent="0.3">
      <c r="B335" s="17" t="s">
        <v>62</v>
      </c>
      <c r="C335" s="24">
        <v>93</v>
      </c>
      <c r="D335" s="27">
        <f>(C337+C341+C345)/C335</f>
        <v>0.60215053763440862</v>
      </c>
      <c r="E335" s="27">
        <f>(C337+C341+C345)/C335</f>
        <v>0.60215053763440862</v>
      </c>
    </row>
    <row r="336" spans="2:5" x14ac:dyDescent="0.25">
      <c r="B336" s="15" t="s">
        <v>7</v>
      </c>
      <c r="C336" s="19">
        <v>62</v>
      </c>
      <c r="D336" s="47">
        <f>C337/C336</f>
        <v>0.85483870967741937</v>
      </c>
      <c r="E336" s="42">
        <v>0.85</v>
      </c>
    </row>
    <row r="337" spans="2:5" x14ac:dyDescent="0.25">
      <c r="B337" s="22" t="s">
        <v>79</v>
      </c>
      <c r="C337" s="1">
        <v>53</v>
      </c>
      <c r="D337" s="43"/>
      <c r="E337" s="43"/>
    </row>
    <row r="338" spans="2:5" x14ac:dyDescent="0.25">
      <c r="B338" s="22" t="s">
        <v>80</v>
      </c>
      <c r="C338" s="1">
        <v>9</v>
      </c>
      <c r="D338" s="43"/>
      <c r="E338" s="43"/>
    </row>
    <row r="339" spans="2:5" x14ac:dyDescent="0.25">
      <c r="B339" s="7" t="s">
        <v>77</v>
      </c>
      <c r="C339" s="1">
        <v>9</v>
      </c>
      <c r="D339" s="43"/>
      <c r="E339" s="43"/>
    </row>
    <row r="340" spans="2:5" x14ac:dyDescent="0.25">
      <c r="B340" s="15" t="s">
        <v>10</v>
      </c>
      <c r="C340" s="19">
        <v>14</v>
      </c>
      <c r="D340" s="47">
        <f>C341/C340</f>
        <v>0.14285714285714285</v>
      </c>
      <c r="E340" s="42">
        <v>0.14000000000000001</v>
      </c>
    </row>
    <row r="341" spans="2:5" x14ac:dyDescent="0.25">
      <c r="B341" s="22" t="s">
        <v>79</v>
      </c>
      <c r="C341" s="1">
        <v>2</v>
      </c>
      <c r="D341" s="43"/>
      <c r="E341" s="43"/>
    </row>
    <row r="342" spans="2:5" x14ac:dyDescent="0.25">
      <c r="B342" s="22" t="s">
        <v>80</v>
      </c>
      <c r="C342" s="1">
        <v>12</v>
      </c>
      <c r="D342" s="43"/>
      <c r="E342" s="43"/>
    </row>
    <row r="343" spans="2:5" x14ac:dyDescent="0.25">
      <c r="B343" s="7" t="s">
        <v>77</v>
      </c>
      <c r="C343" s="1">
        <v>12</v>
      </c>
      <c r="D343" s="43"/>
      <c r="E343" s="43"/>
    </row>
    <row r="344" spans="2:5" x14ac:dyDescent="0.25">
      <c r="B344" s="15" t="s">
        <v>23</v>
      </c>
      <c r="C344" s="19">
        <v>17</v>
      </c>
      <c r="D344" s="47">
        <f>C345/C344</f>
        <v>5.8823529411764705E-2</v>
      </c>
      <c r="E344" s="42">
        <v>0.06</v>
      </c>
    </row>
    <row r="345" spans="2:5" x14ac:dyDescent="0.25">
      <c r="B345" s="22" t="s">
        <v>79</v>
      </c>
      <c r="C345" s="1">
        <v>1</v>
      </c>
      <c r="D345" s="43"/>
      <c r="E345" s="43"/>
    </row>
    <row r="346" spans="2:5" x14ac:dyDescent="0.25">
      <c r="B346" s="22" t="s">
        <v>78</v>
      </c>
      <c r="C346" s="39">
        <v>16</v>
      </c>
      <c r="D346" s="43"/>
      <c r="E346" s="43"/>
    </row>
    <row r="347" spans="2:5" ht="13.8" thickBot="1" x14ac:dyDescent="0.3">
      <c r="B347" s="7" t="s">
        <v>77</v>
      </c>
      <c r="C347" s="1">
        <v>16</v>
      </c>
      <c r="D347" s="43"/>
      <c r="E347" s="43"/>
    </row>
    <row r="348" spans="2:5" ht="13.8" thickBot="1" x14ac:dyDescent="0.3">
      <c r="B348" s="17" t="s">
        <v>55</v>
      </c>
      <c r="C348" s="24">
        <v>27</v>
      </c>
      <c r="D348" s="27">
        <v>0.48</v>
      </c>
      <c r="E348" s="27">
        <v>0.62</v>
      </c>
    </row>
    <row r="349" spans="2:5" x14ac:dyDescent="0.25">
      <c r="B349" s="15" t="s">
        <v>7</v>
      </c>
      <c r="C349" s="19">
        <v>27</v>
      </c>
      <c r="D349" s="47">
        <f>C350/C349</f>
        <v>0.48148148148148145</v>
      </c>
      <c r="E349" s="42">
        <f>C350/(C349-C354)</f>
        <v>0.61904761904761907</v>
      </c>
    </row>
    <row r="350" spans="2:5" x14ac:dyDescent="0.25">
      <c r="B350" s="22" t="s">
        <v>79</v>
      </c>
      <c r="C350" s="1">
        <v>13</v>
      </c>
      <c r="D350" s="43"/>
      <c r="E350" s="43"/>
    </row>
    <row r="351" spans="2:5" x14ac:dyDescent="0.25">
      <c r="B351" s="22" t="s">
        <v>78</v>
      </c>
      <c r="C351" s="39">
        <v>8</v>
      </c>
      <c r="D351" s="43"/>
      <c r="E351" s="43"/>
    </row>
    <row r="352" spans="2:5" x14ac:dyDescent="0.25">
      <c r="B352" s="7" t="s">
        <v>77</v>
      </c>
      <c r="C352" s="1">
        <v>8</v>
      </c>
      <c r="D352" s="43"/>
      <c r="E352" s="43"/>
    </row>
    <row r="353" spans="2:5" x14ac:dyDescent="0.25">
      <c r="B353" s="22" t="s">
        <v>80</v>
      </c>
      <c r="C353" s="1">
        <v>6</v>
      </c>
      <c r="D353" s="43"/>
      <c r="E353" s="43"/>
    </row>
    <row r="354" spans="2:5" ht="13.8" thickBot="1" x14ac:dyDescent="0.3">
      <c r="B354" s="7" t="s">
        <v>74</v>
      </c>
      <c r="C354" s="1">
        <v>6</v>
      </c>
      <c r="D354" s="43"/>
      <c r="E354" s="43"/>
    </row>
    <row r="355" spans="2:5" ht="13.8" thickBot="1" x14ac:dyDescent="0.3">
      <c r="B355" s="17" t="s">
        <v>64</v>
      </c>
      <c r="C355" s="24">
        <v>85</v>
      </c>
      <c r="D355" s="27">
        <f>(C357+C361+C365+C371)/C355</f>
        <v>0.51764705882352946</v>
      </c>
      <c r="E355" s="27">
        <v>0.52</v>
      </c>
    </row>
    <row r="356" spans="2:5" x14ac:dyDescent="0.25">
      <c r="B356" s="15" t="s">
        <v>4</v>
      </c>
      <c r="C356" s="19">
        <v>9</v>
      </c>
      <c r="D356" s="47">
        <f>C357/C356</f>
        <v>0.66666666666666663</v>
      </c>
      <c r="E356" s="42">
        <v>0.67</v>
      </c>
    </row>
    <row r="357" spans="2:5" x14ac:dyDescent="0.25">
      <c r="B357" s="22" t="s">
        <v>79</v>
      </c>
      <c r="C357" s="1">
        <v>6</v>
      </c>
      <c r="D357" s="43"/>
      <c r="E357" s="43"/>
    </row>
    <row r="358" spans="2:5" x14ac:dyDescent="0.25">
      <c r="B358" s="22" t="s">
        <v>80</v>
      </c>
      <c r="C358" s="1">
        <v>3</v>
      </c>
      <c r="D358" s="43"/>
      <c r="E358" s="43"/>
    </row>
    <row r="359" spans="2:5" x14ac:dyDescent="0.25">
      <c r="B359" s="7" t="s">
        <v>77</v>
      </c>
      <c r="C359" s="1">
        <v>3</v>
      </c>
      <c r="D359" s="43"/>
      <c r="E359" s="43"/>
    </row>
    <row r="360" spans="2:5" x14ac:dyDescent="0.25">
      <c r="B360" s="15" t="s">
        <v>7</v>
      </c>
      <c r="C360" s="19">
        <v>31</v>
      </c>
      <c r="D360" s="47">
        <f>C361/C360</f>
        <v>0.5161290322580645</v>
      </c>
      <c r="E360" s="42">
        <v>0.52</v>
      </c>
    </row>
    <row r="361" spans="2:5" x14ac:dyDescent="0.25">
      <c r="B361" s="22" t="s">
        <v>79</v>
      </c>
      <c r="C361" s="1">
        <v>16</v>
      </c>
      <c r="D361" s="43"/>
      <c r="E361" s="43"/>
    </row>
    <row r="362" spans="2:5" x14ac:dyDescent="0.25">
      <c r="B362" s="22" t="s">
        <v>80</v>
      </c>
      <c r="C362" s="1">
        <v>15</v>
      </c>
      <c r="D362" s="43"/>
      <c r="E362" s="43"/>
    </row>
    <row r="363" spans="2:5" x14ac:dyDescent="0.25">
      <c r="B363" s="7" t="s">
        <v>77</v>
      </c>
      <c r="C363" s="1">
        <v>15</v>
      </c>
      <c r="D363" s="43"/>
      <c r="E363" s="43"/>
    </row>
    <row r="364" spans="2:5" x14ac:dyDescent="0.25">
      <c r="B364" s="15" t="s">
        <v>11</v>
      </c>
      <c r="C364" s="19">
        <v>18</v>
      </c>
      <c r="D364" s="47">
        <f>C365/C364</f>
        <v>0.44444444444444442</v>
      </c>
      <c r="E364" s="42">
        <v>0.44</v>
      </c>
    </row>
    <row r="365" spans="2:5" x14ac:dyDescent="0.25">
      <c r="B365" s="22" t="s">
        <v>79</v>
      </c>
      <c r="C365" s="1">
        <v>8</v>
      </c>
      <c r="D365" s="43"/>
      <c r="E365" s="43"/>
    </row>
    <row r="366" spans="2:5" x14ac:dyDescent="0.25">
      <c r="B366" s="22" t="s">
        <v>78</v>
      </c>
      <c r="C366" s="39">
        <v>4</v>
      </c>
      <c r="D366" s="43"/>
      <c r="E366" s="43"/>
    </row>
    <row r="367" spans="2:5" x14ac:dyDescent="0.25">
      <c r="B367" s="7" t="s">
        <v>77</v>
      </c>
      <c r="C367" s="1">
        <v>4</v>
      </c>
      <c r="D367" s="43"/>
      <c r="E367" s="43"/>
    </row>
    <row r="368" spans="2:5" x14ac:dyDescent="0.25">
      <c r="B368" s="22" t="s">
        <v>80</v>
      </c>
      <c r="C368" s="1">
        <v>6</v>
      </c>
      <c r="D368" s="43"/>
      <c r="E368" s="43"/>
    </row>
    <row r="369" spans="2:5" x14ac:dyDescent="0.25">
      <c r="B369" s="7" t="s">
        <v>77</v>
      </c>
      <c r="C369" s="1">
        <v>6</v>
      </c>
      <c r="D369" s="43"/>
      <c r="E369" s="43"/>
    </row>
    <row r="370" spans="2:5" x14ac:dyDescent="0.25">
      <c r="B370" s="15" t="s">
        <v>23</v>
      </c>
      <c r="C370" s="19">
        <v>27</v>
      </c>
      <c r="D370" s="47">
        <f>C371/C370</f>
        <v>0.51851851851851849</v>
      </c>
      <c r="E370" s="42">
        <v>0.52</v>
      </c>
    </row>
    <row r="371" spans="2:5" x14ac:dyDescent="0.25">
      <c r="B371" s="22" t="s">
        <v>79</v>
      </c>
      <c r="C371" s="1">
        <v>14</v>
      </c>
      <c r="D371" s="43"/>
      <c r="E371" s="43"/>
    </row>
    <row r="372" spans="2:5" x14ac:dyDescent="0.25">
      <c r="B372" s="22" t="s">
        <v>78</v>
      </c>
      <c r="C372" s="39">
        <v>1</v>
      </c>
      <c r="D372" s="43"/>
      <c r="E372" s="43"/>
    </row>
    <row r="373" spans="2:5" x14ac:dyDescent="0.25">
      <c r="B373" s="7" t="s">
        <v>77</v>
      </c>
      <c r="C373" s="1">
        <v>1</v>
      </c>
      <c r="D373" s="43"/>
      <c r="E373" s="43"/>
    </row>
    <row r="374" spans="2:5" x14ac:dyDescent="0.25">
      <c r="B374" s="22" t="s">
        <v>80</v>
      </c>
      <c r="C374" s="1">
        <v>12</v>
      </c>
      <c r="D374" s="43"/>
      <c r="E374" s="43"/>
    </row>
    <row r="375" spans="2:5" ht="13.8" thickBot="1" x14ac:dyDescent="0.3">
      <c r="B375" s="7" t="s">
        <v>77</v>
      </c>
      <c r="C375" s="1">
        <v>12</v>
      </c>
      <c r="D375" s="43"/>
      <c r="E375" s="43"/>
    </row>
    <row r="376" spans="2:5" ht="13.8" thickBot="1" x14ac:dyDescent="0.3">
      <c r="B376" s="17" t="s">
        <v>67</v>
      </c>
      <c r="C376" s="24">
        <v>93</v>
      </c>
      <c r="D376" s="27">
        <f>(C378+C385+C393)/C376</f>
        <v>0.67741935483870963</v>
      </c>
      <c r="E376" s="27">
        <f>(C378+C385+C393)/(C376-C389)</f>
        <v>0.68478260869565222</v>
      </c>
    </row>
    <row r="377" spans="2:5" x14ac:dyDescent="0.25">
      <c r="B377" s="15" t="s">
        <v>7</v>
      </c>
      <c r="C377" s="19">
        <v>62</v>
      </c>
      <c r="D377" s="47">
        <f>C378/C377</f>
        <v>0.67741935483870963</v>
      </c>
      <c r="E377" s="42">
        <v>0.68</v>
      </c>
    </row>
    <row r="378" spans="2:5" x14ac:dyDescent="0.25">
      <c r="B378" s="22" t="s">
        <v>79</v>
      </c>
      <c r="C378" s="1">
        <v>42</v>
      </c>
      <c r="D378" s="43"/>
      <c r="E378" s="43"/>
    </row>
    <row r="379" spans="2:5" x14ac:dyDescent="0.25">
      <c r="B379" s="22" t="s">
        <v>78</v>
      </c>
      <c r="C379" s="39">
        <v>15</v>
      </c>
      <c r="D379" s="43"/>
      <c r="E379" s="43"/>
    </row>
    <row r="380" spans="2:5" x14ac:dyDescent="0.25">
      <c r="B380" s="7" t="s">
        <v>77</v>
      </c>
      <c r="C380" s="1">
        <v>15</v>
      </c>
      <c r="D380" s="43"/>
      <c r="E380" s="43"/>
    </row>
    <row r="381" spans="2:5" x14ac:dyDescent="0.25">
      <c r="B381" s="22" t="s">
        <v>80</v>
      </c>
      <c r="C381" s="1">
        <v>5</v>
      </c>
      <c r="D381" s="43"/>
      <c r="E381" s="43"/>
    </row>
    <row r="382" spans="2:5" x14ac:dyDescent="0.25">
      <c r="B382" s="7" t="s">
        <v>77</v>
      </c>
      <c r="C382" s="1">
        <v>3</v>
      </c>
      <c r="D382" s="43"/>
      <c r="E382" s="43"/>
    </row>
    <row r="383" spans="2:5" x14ac:dyDescent="0.25">
      <c r="B383" s="7" t="s">
        <v>75</v>
      </c>
      <c r="C383" s="1">
        <v>2</v>
      </c>
      <c r="D383" s="43"/>
      <c r="E383" s="43"/>
    </row>
    <row r="384" spans="2:5" x14ac:dyDescent="0.25">
      <c r="B384" s="15" t="s">
        <v>10</v>
      </c>
      <c r="C384" s="19">
        <v>13</v>
      </c>
      <c r="D384" s="47">
        <f>C385/C384</f>
        <v>0.23076923076923078</v>
      </c>
      <c r="E384" s="42">
        <f>C385/(C384-C389)</f>
        <v>0.25</v>
      </c>
    </row>
    <row r="385" spans="2:5" x14ac:dyDescent="0.25">
      <c r="B385" s="22" t="s">
        <v>79</v>
      </c>
      <c r="C385" s="1">
        <v>3</v>
      </c>
      <c r="D385" s="43"/>
      <c r="E385" s="43"/>
    </row>
    <row r="386" spans="2:5" x14ac:dyDescent="0.25">
      <c r="B386" s="22" t="s">
        <v>78</v>
      </c>
      <c r="C386" s="39">
        <v>6</v>
      </c>
      <c r="D386" s="43"/>
      <c r="E386" s="43"/>
    </row>
    <row r="387" spans="2:5" x14ac:dyDescent="0.25">
      <c r="B387" s="7" t="s">
        <v>77</v>
      </c>
      <c r="C387" s="1">
        <v>6</v>
      </c>
      <c r="D387" s="43"/>
      <c r="E387" s="43"/>
    </row>
    <row r="388" spans="2:5" x14ac:dyDescent="0.25">
      <c r="B388" s="22" t="s">
        <v>80</v>
      </c>
      <c r="C388" s="1">
        <v>4</v>
      </c>
      <c r="D388" s="43"/>
      <c r="E388" s="43"/>
    </row>
    <row r="389" spans="2:5" x14ac:dyDescent="0.25">
      <c r="B389" s="7" t="s">
        <v>73</v>
      </c>
      <c r="C389" s="1">
        <v>1</v>
      </c>
      <c r="D389" s="43"/>
      <c r="E389" s="43"/>
    </row>
    <row r="390" spans="2:5" x14ac:dyDescent="0.25">
      <c r="B390" s="7" t="s">
        <v>77</v>
      </c>
      <c r="C390" s="1">
        <v>1</v>
      </c>
      <c r="D390" s="43"/>
      <c r="E390" s="43"/>
    </row>
    <row r="391" spans="2:5" x14ac:dyDescent="0.25">
      <c r="B391" s="7" t="s">
        <v>76</v>
      </c>
      <c r="C391" s="1">
        <v>2</v>
      </c>
      <c r="D391" s="43"/>
      <c r="E391" s="43"/>
    </row>
    <row r="392" spans="2:5" x14ac:dyDescent="0.25">
      <c r="B392" s="15" t="s">
        <v>23</v>
      </c>
      <c r="C392" s="19">
        <v>18</v>
      </c>
      <c r="D392" s="47">
        <f>C393/C392</f>
        <v>1</v>
      </c>
      <c r="E392" s="42">
        <v>1</v>
      </c>
    </row>
    <row r="393" spans="2:5" ht="13.8" thickBot="1" x14ac:dyDescent="0.3">
      <c r="B393" s="8" t="s">
        <v>79</v>
      </c>
      <c r="C393" s="39">
        <v>18</v>
      </c>
      <c r="D393" s="43"/>
      <c r="E393" s="43"/>
    </row>
    <row r="394" spans="2:5" ht="13.8" thickBot="1" x14ac:dyDescent="0.3">
      <c r="B394" s="17" t="s">
        <v>69</v>
      </c>
      <c r="C394" s="24">
        <v>120</v>
      </c>
      <c r="D394" s="27">
        <f>(C396+C405+C409)/C394</f>
        <v>0.67500000000000004</v>
      </c>
      <c r="E394" s="27">
        <f>(C396+C405+C409)/(C394-C400)</f>
        <v>0.68067226890756305</v>
      </c>
    </row>
    <row r="395" spans="2:5" x14ac:dyDescent="0.25">
      <c r="B395" s="15" t="s">
        <v>7</v>
      </c>
      <c r="C395" s="19">
        <v>93</v>
      </c>
      <c r="D395" s="47">
        <f>C396/C395</f>
        <v>0.59139784946236562</v>
      </c>
      <c r="E395" s="42">
        <f>C396/(C395-C400)</f>
        <v>0.59782608695652173</v>
      </c>
    </row>
    <row r="396" spans="2:5" x14ac:dyDescent="0.25">
      <c r="B396" s="22" t="s">
        <v>79</v>
      </c>
      <c r="C396" s="1">
        <v>55</v>
      </c>
      <c r="D396" s="43"/>
      <c r="E396" s="43"/>
    </row>
    <row r="397" spans="2:5" x14ac:dyDescent="0.25">
      <c r="B397" s="22" t="s">
        <v>78</v>
      </c>
      <c r="C397" s="39">
        <v>33</v>
      </c>
      <c r="D397" s="43"/>
      <c r="E397" s="43"/>
    </row>
    <row r="398" spans="2:5" x14ac:dyDescent="0.25">
      <c r="B398" s="7" t="s">
        <v>77</v>
      </c>
      <c r="C398" s="1">
        <v>33</v>
      </c>
      <c r="D398" s="43"/>
      <c r="E398" s="43"/>
    </row>
    <row r="399" spans="2:5" x14ac:dyDescent="0.25">
      <c r="B399" s="22" t="s">
        <v>80</v>
      </c>
      <c r="C399" s="1">
        <v>5</v>
      </c>
      <c r="D399" s="43"/>
      <c r="E399" s="43"/>
    </row>
    <row r="400" spans="2:5" x14ac:dyDescent="0.25">
      <c r="B400" s="7" t="s">
        <v>73</v>
      </c>
      <c r="C400" s="1">
        <v>1</v>
      </c>
      <c r="D400" s="43"/>
      <c r="E400" s="43"/>
    </row>
    <row r="401" spans="2:5" x14ac:dyDescent="0.25">
      <c r="B401" s="7" t="s">
        <v>77</v>
      </c>
      <c r="C401" s="1">
        <v>2</v>
      </c>
      <c r="D401" s="43"/>
      <c r="E401" s="43"/>
    </row>
    <row r="402" spans="2:5" x14ac:dyDescent="0.25">
      <c r="B402" s="7" t="s">
        <v>75</v>
      </c>
      <c r="C402" s="1">
        <v>1</v>
      </c>
      <c r="D402" s="43"/>
      <c r="E402" s="43"/>
    </row>
    <row r="403" spans="2:5" x14ac:dyDescent="0.25">
      <c r="B403" s="7" t="s">
        <v>76</v>
      </c>
      <c r="C403" s="1">
        <v>1</v>
      </c>
      <c r="D403" s="43"/>
      <c r="E403" s="43"/>
    </row>
    <row r="404" spans="2:5" x14ac:dyDescent="0.25">
      <c r="B404" s="15" t="s">
        <v>10</v>
      </c>
      <c r="C404" s="19">
        <v>14</v>
      </c>
      <c r="D404" s="47">
        <f>C405/C404</f>
        <v>0.9285714285714286</v>
      </c>
      <c r="E404" s="42">
        <f>C405/C404</f>
        <v>0.9285714285714286</v>
      </c>
    </row>
    <row r="405" spans="2:5" x14ac:dyDescent="0.25">
      <c r="B405" s="22" t="s">
        <v>79</v>
      </c>
      <c r="C405" s="1">
        <v>13</v>
      </c>
      <c r="D405" s="43"/>
      <c r="E405" s="43"/>
    </row>
    <row r="406" spans="2:5" x14ac:dyDescent="0.25">
      <c r="B406" s="22" t="s">
        <v>80</v>
      </c>
      <c r="C406" s="1">
        <v>1</v>
      </c>
      <c r="D406" s="43"/>
      <c r="E406" s="43"/>
    </row>
    <row r="407" spans="2:5" x14ac:dyDescent="0.25">
      <c r="B407" s="7" t="s">
        <v>77</v>
      </c>
      <c r="C407" s="1">
        <v>1</v>
      </c>
      <c r="D407" s="43"/>
      <c r="E407" s="43"/>
    </row>
    <row r="408" spans="2:5" x14ac:dyDescent="0.25">
      <c r="B408" s="15" t="s">
        <v>23</v>
      </c>
      <c r="C408" s="19">
        <v>13</v>
      </c>
      <c r="D408" s="47">
        <f>C409/C408</f>
        <v>1</v>
      </c>
      <c r="E408" s="42">
        <f>C409/C408</f>
        <v>1</v>
      </c>
    </row>
    <row r="409" spans="2:5" ht="13.8" thickBot="1" x14ac:dyDescent="0.3">
      <c r="B409" s="37" t="s">
        <v>79</v>
      </c>
      <c r="C409" s="1">
        <v>13</v>
      </c>
      <c r="D409" s="43"/>
      <c r="E409" s="43"/>
    </row>
    <row r="410" spans="2:5" ht="13.8" thickBot="1" x14ac:dyDescent="0.3">
      <c r="B410" s="14" t="s">
        <v>66</v>
      </c>
      <c r="C410" s="9">
        <v>75</v>
      </c>
      <c r="D410" s="27">
        <f>(C412+C419)/C410</f>
        <v>0.18666666666666668</v>
      </c>
      <c r="E410" s="27">
        <f>(C412+C419)/(C410-C414-C421)</f>
        <v>0.19718309859154928</v>
      </c>
    </row>
    <row r="411" spans="2:5" x14ac:dyDescent="0.25">
      <c r="B411" s="20" t="s">
        <v>7</v>
      </c>
      <c r="C411" s="11">
        <v>62</v>
      </c>
      <c r="D411" s="47">
        <f>C412/C411</f>
        <v>0.19354838709677419</v>
      </c>
      <c r="E411" s="42">
        <f>C412/(C411-C414)</f>
        <v>0.2</v>
      </c>
    </row>
    <row r="412" spans="2:5" x14ac:dyDescent="0.25">
      <c r="B412" s="21" t="s">
        <v>79</v>
      </c>
      <c r="C412" s="2">
        <v>12</v>
      </c>
      <c r="D412" s="43"/>
      <c r="E412" s="43"/>
    </row>
    <row r="413" spans="2:5" x14ac:dyDescent="0.25">
      <c r="B413" s="21" t="s">
        <v>80</v>
      </c>
      <c r="C413" s="2">
        <v>50</v>
      </c>
      <c r="D413" s="43"/>
      <c r="E413" s="43"/>
    </row>
    <row r="414" spans="2:5" x14ac:dyDescent="0.25">
      <c r="B414" s="6" t="s">
        <v>74</v>
      </c>
      <c r="C414" s="2">
        <v>2</v>
      </c>
      <c r="D414" s="43"/>
      <c r="E414" s="43"/>
    </row>
    <row r="415" spans="2:5" x14ac:dyDescent="0.25">
      <c r="B415" s="6" t="s">
        <v>77</v>
      </c>
      <c r="C415" s="2">
        <v>35</v>
      </c>
      <c r="D415" s="43"/>
      <c r="E415" s="43"/>
    </row>
    <row r="416" spans="2:5" x14ac:dyDescent="0.25">
      <c r="B416" s="6" t="s">
        <v>75</v>
      </c>
      <c r="C416" s="2">
        <v>11</v>
      </c>
      <c r="D416" s="43"/>
      <c r="E416" s="43"/>
    </row>
    <row r="417" spans="2:5" x14ac:dyDescent="0.25">
      <c r="B417" s="6" t="s">
        <v>76</v>
      </c>
      <c r="C417" s="2">
        <v>2</v>
      </c>
      <c r="D417" s="43"/>
      <c r="E417" s="43"/>
    </row>
    <row r="418" spans="2:5" x14ac:dyDescent="0.25">
      <c r="B418" s="20" t="s">
        <v>10</v>
      </c>
      <c r="C418" s="11">
        <v>13</v>
      </c>
      <c r="D418" s="47">
        <f>C419/C418</f>
        <v>0.15384615384615385</v>
      </c>
      <c r="E418" s="42">
        <f>C419/(C418-C421)</f>
        <v>0.18181818181818182</v>
      </c>
    </row>
    <row r="419" spans="2:5" x14ac:dyDescent="0.25">
      <c r="B419" s="21" t="s">
        <v>79</v>
      </c>
      <c r="C419" s="2">
        <v>2</v>
      </c>
      <c r="D419" s="43"/>
      <c r="E419" s="43"/>
    </row>
    <row r="420" spans="2:5" x14ac:dyDescent="0.25">
      <c r="B420" s="21" t="s">
        <v>78</v>
      </c>
      <c r="C420" s="38">
        <v>2</v>
      </c>
      <c r="D420" s="43"/>
      <c r="E420" s="43"/>
    </row>
    <row r="421" spans="2:5" x14ac:dyDescent="0.25">
      <c r="B421" s="6" t="s">
        <v>74</v>
      </c>
      <c r="C421" s="2">
        <v>2</v>
      </c>
      <c r="D421" s="43"/>
      <c r="E421" s="43"/>
    </row>
    <row r="422" spans="2:5" x14ac:dyDescent="0.25">
      <c r="B422" s="21" t="s">
        <v>80</v>
      </c>
      <c r="C422" s="2">
        <v>9</v>
      </c>
      <c r="D422" s="43"/>
      <c r="E422" s="43"/>
    </row>
    <row r="423" spans="2:5" x14ac:dyDescent="0.25">
      <c r="B423" s="6" t="s">
        <v>77</v>
      </c>
      <c r="C423" s="2">
        <v>8</v>
      </c>
      <c r="D423" s="43"/>
      <c r="E423" s="43"/>
    </row>
    <row r="424" spans="2:5" ht="13.8" thickBot="1" x14ac:dyDescent="0.3">
      <c r="B424" s="6" t="s">
        <v>75</v>
      </c>
      <c r="C424" s="2">
        <v>1</v>
      </c>
      <c r="D424" s="43"/>
      <c r="E424" s="43"/>
    </row>
    <row r="425" spans="2:5" ht="13.8" thickBot="1" x14ac:dyDescent="0.3">
      <c r="B425" s="17" t="s">
        <v>68</v>
      </c>
      <c r="C425" s="9">
        <v>9</v>
      </c>
      <c r="D425" s="27">
        <v>0</v>
      </c>
      <c r="E425" s="27">
        <v>0</v>
      </c>
    </row>
    <row r="426" spans="2:5" x14ac:dyDescent="0.25">
      <c r="B426" s="20" t="s">
        <v>35</v>
      </c>
      <c r="C426" s="11">
        <v>9</v>
      </c>
      <c r="D426" s="47">
        <f>0/C425</f>
        <v>0</v>
      </c>
      <c r="E426" s="42">
        <f>0/(C426)</f>
        <v>0</v>
      </c>
    </row>
    <row r="427" spans="2:5" x14ac:dyDescent="0.25">
      <c r="B427" s="21" t="s">
        <v>78</v>
      </c>
      <c r="C427" s="38">
        <v>3</v>
      </c>
      <c r="D427" s="43"/>
      <c r="E427" s="43"/>
    </row>
    <row r="428" spans="2:5" x14ac:dyDescent="0.25">
      <c r="B428" s="6" t="s">
        <v>77</v>
      </c>
      <c r="C428" s="2">
        <v>3</v>
      </c>
      <c r="D428" s="43"/>
      <c r="E428" s="43"/>
    </row>
    <row r="429" spans="2:5" x14ac:dyDescent="0.25">
      <c r="B429" s="21" t="s">
        <v>80</v>
      </c>
      <c r="C429" s="2">
        <v>6</v>
      </c>
      <c r="D429" s="43"/>
      <c r="E429" s="43"/>
    </row>
    <row r="430" spans="2:5" ht="13.8" thickBot="1" x14ac:dyDescent="0.3">
      <c r="B430" s="6" t="s">
        <v>77</v>
      </c>
      <c r="C430" s="2">
        <v>6</v>
      </c>
      <c r="D430" s="43"/>
      <c r="E430" s="43"/>
    </row>
    <row r="431" spans="2:5" ht="13.8" thickBot="1" x14ac:dyDescent="0.3">
      <c r="B431" s="17" t="s">
        <v>70</v>
      </c>
      <c r="C431" s="9">
        <v>93</v>
      </c>
      <c r="D431" s="27">
        <v>0.66</v>
      </c>
      <c r="E431" s="27">
        <v>0.84</v>
      </c>
    </row>
    <row r="432" spans="2:5" x14ac:dyDescent="0.25">
      <c r="B432" s="20" t="s">
        <v>7</v>
      </c>
      <c r="C432" s="11">
        <v>93</v>
      </c>
      <c r="D432" s="47">
        <f>C433/C432</f>
        <v>0.65591397849462363</v>
      </c>
      <c r="E432" s="42">
        <f>C433/(C432-C435-C438-C439)</f>
        <v>0.83561643835616439</v>
      </c>
    </row>
    <row r="433" spans="2:5" x14ac:dyDescent="0.25">
      <c r="B433" s="21" t="s">
        <v>79</v>
      </c>
      <c r="C433" s="2">
        <v>61</v>
      </c>
      <c r="D433" s="43"/>
      <c r="E433" s="43"/>
    </row>
    <row r="434" spans="2:5" x14ac:dyDescent="0.25">
      <c r="B434" s="21" t="s">
        <v>78</v>
      </c>
      <c r="C434" s="38">
        <v>4</v>
      </c>
      <c r="D434" s="43"/>
      <c r="E434" s="43"/>
    </row>
    <row r="435" spans="2:5" x14ac:dyDescent="0.25">
      <c r="B435" s="6" t="s">
        <v>74</v>
      </c>
      <c r="C435" s="2">
        <v>1</v>
      </c>
      <c r="D435" s="43"/>
      <c r="E435" s="43"/>
    </row>
    <row r="436" spans="2:5" x14ac:dyDescent="0.25">
      <c r="B436" s="6" t="s">
        <v>77</v>
      </c>
      <c r="C436" s="2">
        <v>3</v>
      </c>
      <c r="D436" s="43"/>
      <c r="E436" s="43"/>
    </row>
    <row r="437" spans="2:5" x14ac:dyDescent="0.25">
      <c r="B437" s="21" t="s">
        <v>80</v>
      </c>
      <c r="C437" s="2">
        <v>28</v>
      </c>
      <c r="D437" s="43"/>
      <c r="E437" s="43"/>
    </row>
    <row r="438" spans="2:5" x14ac:dyDescent="0.25">
      <c r="B438" s="6" t="s">
        <v>73</v>
      </c>
      <c r="C438" s="2">
        <v>13</v>
      </c>
      <c r="D438" s="43"/>
      <c r="E438" s="43"/>
    </row>
    <row r="439" spans="2:5" x14ac:dyDescent="0.25">
      <c r="B439" s="6" t="s">
        <v>74</v>
      </c>
      <c r="C439" s="2">
        <v>6</v>
      </c>
      <c r="D439" s="43"/>
      <c r="E439" s="43"/>
    </row>
    <row r="440" spans="2:5" ht="13.8" thickBot="1" x14ac:dyDescent="0.3">
      <c r="B440" s="6" t="s">
        <v>75</v>
      </c>
      <c r="C440" s="2">
        <v>9</v>
      </c>
      <c r="D440" s="43"/>
      <c r="E440" s="43"/>
    </row>
    <row r="441" spans="2:5" ht="13.8" thickBot="1" x14ac:dyDescent="0.3">
      <c r="B441" s="29" t="s">
        <v>85</v>
      </c>
      <c r="C441" s="50">
        <f>C7+C25+C33+C42+C50+C55+C81+C117+C122+C139+C208+C214+C219+C226+C232+C243+C258+C265+C335+C348+C376+C394+C410+C425+C431+C355</f>
        <v>4373</v>
      </c>
      <c r="D441" s="91">
        <f>C442/C441</f>
        <v>0.64418019666133086</v>
      </c>
      <c r="E441" s="91">
        <f>C442/(C441-C439-C438-C435-C421-C414-C400-C389-C354-C332-C325-C324-C320-C310-C309-C299-C298-C293-C283-C282-C278-C272-C271-C254-C231-C218-C212-C136-C137-C128-C113-C112-C106-C99-C98-C91-C90-C85-C62-C61-C54-C45-C39-C31-C145-C146-C152-C156-C157-C166-C171-C172-C182-C183-C193-C197-C198-C205)</f>
        <v>0.70566132264529058</v>
      </c>
    </row>
    <row r="442" spans="2:5" ht="13.8" thickBot="1" x14ac:dyDescent="0.3">
      <c r="B442" s="29" t="s">
        <v>88</v>
      </c>
      <c r="C442" s="51">
        <f>C9+C15+C22+C27+C35+C52+C57+C66+C75+C83+C88+C96+C104+C110+C119+C124+C132+C210+C216+C221+C234+C238+C245+C250+C260+C267+C276+C288+C296+C307+C314+C318+C330+C337+C341+C345+C350+C357+C361+C365+C371+C378+C385+C393+C396+C405+C409+C412+C419+C433+C141+C150+C161+C169+C180+C187+C191+C203</f>
        <v>2817</v>
      </c>
      <c r="D442" s="88"/>
      <c r="E442" s="88"/>
    </row>
  </sheetData>
  <mergeCells count="9">
    <mergeCell ref="D5:D6"/>
    <mergeCell ref="D441:D442"/>
    <mergeCell ref="E441:E442"/>
    <mergeCell ref="A1:C1"/>
    <mergeCell ref="A2:C2"/>
    <mergeCell ref="A3:C3"/>
    <mergeCell ref="B5:B6"/>
    <mergeCell ref="C5:C6"/>
    <mergeCell ref="E5:E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9"/>
  <sheetViews>
    <sheetView topLeftCell="A108" workbookViewId="0">
      <selection activeCell="H120" sqref="H120"/>
    </sheetView>
  </sheetViews>
  <sheetFormatPr baseColWidth="10" defaultRowHeight="13.2" x14ac:dyDescent="0.25"/>
  <cols>
    <col min="1" max="1" width="7.109375" customWidth="1"/>
    <col min="2" max="2" width="46.33203125" bestFit="1" customWidth="1"/>
    <col min="3" max="3" width="12.5546875" customWidth="1"/>
    <col min="4" max="4" width="17.21875" style="26" customWidth="1"/>
    <col min="5" max="5" width="17.77734375" style="26" customWidth="1"/>
  </cols>
  <sheetData>
    <row r="1" spans="1:11" ht="15.6" x14ac:dyDescent="0.3">
      <c r="A1" s="84" t="s">
        <v>81</v>
      </c>
      <c r="B1" s="84"/>
      <c r="C1" s="84"/>
      <c r="D1" s="97"/>
      <c r="E1" s="98"/>
      <c r="F1" s="98"/>
      <c r="G1" s="98"/>
      <c r="H1" s="98"/>
      <c r="I1" s="98"/>
      <c r="J1" s="98"/>
      <c r="K1" s="98"/>
    </row>
    <row r="2" spans="1:11" x14ac:dyDescent="0.25">
      <c r="A2" s="85" t="s">
        <v>90</v>
      </c>
      <c r="B2" s="85"/>
      <c r="C2" s="85"/>
    </row>
    <row r="3" spans="1:11" ht="13.8" x14ac:dyDescent="0.25">
      <c r="A3" s="86" t="s">
        <v>82</v>
      </c>
      <c r="B3" s="86"/>
      <c r="C3" s="86"/>
    </row>
    <row r="4" spans="1:11" ht="13.8" thickBot="1" x14ac:dyDescent="0.3"/>
    <row r="5" spans="1:11" x14ac:dyDescent="0.25">
      <c r="B5" s="92" t="s">
        <v>92</v>
      </c>
      <c r="C5" s="94" t="s">
        <v>91</v>
      </c>
      <c r="D5" s="89" t="s">
        <v>84</v>
      </c>
      <c r="E5" s="96" t="s">
        <v>99</v>
      </c>
    </row>
    <row r="6" spans="1:11" ht="21.6" customHeight="1" thickBot="1" x14ac:dyDescent="0.3">
      <c r="B6" s="93"/>
      <c r="C6" s="95"/>
      <c r="D6" s="90"/>
      <c r="E6" s="90"/>
    </row>
    <row r="7" spans="1:11" ht="13.8" thickBot="1" x14ac:dyDescent="0.3">
      <c r="B7" s="17" t="s">
        <v>48</v>
      </c>
      <c r="C7" s="9">
        <f>C8+C19+C29+C39+C50+C59+C67+C76+C85+C98+C107</f>
        <v>1388</v>
      </c>
      <c r="D7" s="27">
        <f>(C20+C30+C40+C60+C86+C108)/C7</f>
        <v>9.2939481268011534E-2</v>
      </c>
      <c r="E7" s="27">
        <f>(C20+C30+C40+C60+C86+C108)/(C7-C10-C11-C15-C16-C24-C25-C34-C35-C45-C46-C54-C64-C71-C78-C81-C82-C88-C93-C100-C105-C112-C113)</f>
        <v>0.11159169550173011</v>
      </c>
    </row>
    <row r="8" spans="1:11" x14ac:dyDescent="0.25">
      <c r="B8" s="20" t="s">
        <v>8</v>
      </c>
      <c r="C8" s="11">
        <v>76</v>
      </c>
      <c r="D8" s="42">
        <f>0/C8</f>
        <v>0</v>
      </c>
      <c r="E8" s="42">
        <f>0/(C8-C10-C11-C15-C16)</f>
        <v>0</v>
      </c>
    </row>
    <row r="9" spans="1:11" x14ac:dyDescent="0.25">
      <c r="B9" s="21" t="s">
        <v>78</v>
      </c>
      <c r="C9" s="38">
        <v>14</v>
      </c>
      <c r="D9" s="43"/>
      <c r="E9" s="43"/>
    </row>
    <row r="10" spans="1:11" x14ac:dyDescent="0.25">
      <c r="B10" s="6" t="s">
        <v>73</v>
      </c>
      <c r="C10" s="2">
        <v>2</v>
      </c>
      <c r="D10" s="43"/>
      <c r="E10" s="43"/>
    </row>
    <row r="11" spans="1:11" x14ac:dyDescent="0.25">
      <c r="B11" s="6" t="s">
        <v>74</v>
      </c>
      <c r="C11" s="2">
        <v>2</v>
      </c>
      <c r="D11" s="43"/>
      <c r="E11" s="43"/>
    </row>
    <row r="12" spans="1:11" x14ac:dyDescent="0.25">
      <c r="B12" s="6" t="s">
        <v>77</v>
      </c>
      <c r="C12" s="2">
        <v>7</v>
      </c>
      <c r="D12" s="43"/>
      <c r="E12" s="43"/>
    </row>
    <row r="13" spans="1:11" x14ac:dyDescent="0.25">
      <c r="B13" s="6" t="s">
        <v>76</v>
      </c>
      <c r="C13" s="2">
        <v>3</v>
      </c>
      <c r="D13" s="43"/>
      <c r="E13" s="43"/>
    </row>
    <row r="14" spans="1:11" x14ac:dyDescent="0.25">
      <c r="B14" s="21" t="s">
        <v>80</v>
      </c>
      <c r="C14" s="2">
        <v>62</v>
      </c>
      <c r="D14" s="43"/>
      <c r="E14" s="43"/>
    </row>
    <row r="15" spans="1:11" x14ac:dyDescent="0.25">
      <c r="B15" s="6" t="s">
        <v>73</v>
      </c>
      <c r="C15" s="2">
        <v>15</v>
      </c>
      <c r="D15" s="43"/>
      <c r="E15" s="43"/>
    </row>
    <row r="16" spans="1:11" x14ac:dyDescent="0.25">
      <c r="B16" s="6" t="s">
        <v>74</v>
      </c>
      <c r="C16" s="2">
        <v>21</v>
      </c>
      <c r="D16" s="43"/>
      <c r="E16" s="43"/>
    </row>
    <row r="17" spans="2:5" x14ac:dyDescent="0.25">
      <c r="B17" s="6" t="s">
        <v>77</v>
      </c>
      <c r="C17" s="2">
        <v>19</v>
      </c>
      <c r="D17" s="43"/>
      <c r="E17" s="43"/>
    </row>
    <row r="18" spans="2:5" x14ac:dyDescent="0.25">
      <c r="B18" s="6" t="s">
        <v>76</v>
      </c>
      <c r="C18" s="2">
        <v>7</v>
      </c>
      <c r="D18" s="43"/>
      <c r="E18" s="43"/>
    </row>
    <row r="19" spans="2:5" x14ac:dyDescent="0.25">
      <c r="B19" s="20" t="s">
        <v>5</v>
      </c>
      <c r="C19" s="11">
        <v>90</v>
      </c>
      <c r="D19" s="42">
        <f>C20/C19</f>
        <v>0.18888888888888888</v>
      </c>
      <c r="E19" s="42">
        <f>C20/(C19-C24-C25)</f>
        <v>0.25757575757575757</v>
      </c>
    </row>
    <row r="20" spans="2:5" x14ac:dyDescent="0.25">
      <c r="B20" s="21" t="s">
        <v>79</v>
      </c>
      <c r="C20" s="2">
        <v>17</v>
      </c>
      <c r="D20" s="43"/>
      <c r="E20" s="43"/>
    </row>
    <row r="21" spans="2:5" x14ac:dyDescent="0.25">
      <c r="B21" s="21" t="s">
        <v>78</v>
      </c>
      <c r="C21" s="38">
        <v>8</v>
      </c>
      <c r="D21" s="43"/>
      <c r="E21" s="43"/>
    </row>
    <row r="22" spans="2:5" x14ac:dyDescent="0.25">
      <c r="B22" s="6" t="s">
        <v>77</v>
      </c>
      <c r="C22" s="2">
        <v>8</v>
      </c>
      <c r="D22" s="43"/>
      <c r="E22" s="43"/>
    </row>
    <row r="23" spans="2:5" x14ac:dyDescent="0.25">
      <c r="B23" s="21" t="s">
        <v>80</v>
      </c>
      <c r="C23" s="2">
        <v>65</v>
      </c>
      <c r="D23" s="43"/>
      <c r="E23" s="43"/>
    </row>
    <row r="24" spans="2:5" x14ac:dyDescent="0.25">
      <c r="B24" s="6" t="s">
        <v>73</v>
      </c>
      <c r="C24" s="2">
        <v>2</v>
      </c>
      <c r="D24" s="43"/>
      <c r="E24" s="43"/>
    </row>
    <row r="25" spans="2:5" x14ac:dyDescent="0.25">
      <c r="B25" s="6" t="s">
        <v>74</v>
      </c>
      <c r="C25" s="2">
        <v>22</v>
      </c>
      <c r="D25" s="43"/>
      <c r="E25" s="43"/>
    </row>
    <row r="26" spans="2:5" x14ac:dyDescent="0.25">
      <c r="B26" s="6" t="s">
        <v>77</v>
      </c>
      <c r="C26" s="2">
        <v>31</v>
      </c>
      <c r="D26" s="43"/>
      <c r="E26" s="43"/>
    </row>
    <row r="27" spans="2:5" x14ac:dyDescent="0.25">
      <c r="B27" s="6" t="s">
        <v>75</v>
      </c>
      <c r="C27" s="2">
        <v>6</v>
      </c>
      <c r="D27" s="43"/>
      <c r="E27" s="43"/>
    </row>
    <row r="28" spans="2:5" x14ac:dyDescent="0.25">
      <c r="B28" s="6" t="s">
        <v>76</v>
      </c>
      <c r="C28" s="2">
        <v>4</v>
      </c>
      <c r="D28" s="43"/>
      <c r="E28" s="43"/>
    </row>
    <row r="29" spans="2:5" x14ac:dyDescent="0.25">
      <c r="B29" s="20" t="s">
        <v>6</v>
      </c>
      <c r="C29" s="11">
        <v>54</v>
      </c>
      <c r="D29" s="42">
        <f>C30/C29</f>
        <v>0.14814814814814814</v>
      </c>
      <c r="E29" s="42">
        <f>C30/(C29-C34-C35)</f>
        <v>0.21621621621621623</v>
      </c>
    </row>
    <row r="30" spans="2:5" x14ac:dyDescent="0.25">
      <c r="B30" s="21" t="s">
        <v>79</v>
      </c>
      <c r="C30" s="2">
        <v>8</v>
      </c>
      <c r="D30" s="43"/>
      <c r="E30" s="43"/>
    </row>
    <row r="31" spans="2:5" x14ac:dyDescent="0.25">
      <c r="B31" s="21" t="s">
        <v>78</v>
      </c>
      <c r="C31" s="38">
        <v>8</v>
      </c>
      <c r="D31" s="43"/>
      <c r="E31" s="43"/>
    </row>
    <row r="32" spans="2:5" x14ac:dyDescent="0.25">
      <c r="B32" s="6" t="s">
        <v>77</v>
      </c>
      <c r="C32" s="2">
        <v>8</v>
      </c>
      <c r="D32" s="43"/>
      <c r="E32" s="43"/>
    </row>
    <row r="33" spans="2:5" x14ac:dyDescent="0.25">
      <c r="B33" s="21" t="s">
        <v>80</v>
      </c>
      <c r="C33" s="2">
        <v>38</v>
      </c>
      <c r="D33" s="43"/>
      <c r="E33" s="43"/>
    </row>
    <row r="34" spans="2:5" x14ac:dyDescent="0.25">
      <c r="B34" s="6" t="s">
        <v>73</v>
      </c>
      <c r="C34" s="2">
        <v>10</v>
      </c>
      <c r="D34" s="43"/>
      <c r="E34" s="43"/>
    </row>
    <row r="35" spans="2:5" x14ac:dyDescent="0.25">
      <c r="B35" s="6" t="s">
        <v>74</v>
      </c>
      <c r="C35" s="2">
        <v>7</v>
      </c>
      <c r="D35" s="43"/>
      <c r="E35" s="43"/>
    </row>
    <row r="36" spans="2:5" x14ac:dyDescent="0.25">
      <c r="B36" s="6" t="s">
        <v>77</v>
      </c>
      <c r="C36" s="2">
        <v>15</v>
      </c>
      <c r="D36" s="43"/>
      <c r="E36" s="43"/>
    </row>
    <row r="37" spans="2:5" x14ac:dyDescent="0.25">
      <c r="B37" s="6" t="s">
        <v>75</v>
      </c>
      <c r="C37" s="2">
        <v>3</v>
      </c>
      <c r="D37" s="43"/>
      <c r="E37" s="43"/>
    </row>
    <row r="38" spans="2:5" x14ac:dyDescent="0.25">
      <c r="B38" s="6" t="s">
        <v>76</v>
      </c>
      <c r="C38" s="2">
        <v>3</v>
      </c>
      <c r="D38" s="43"/>
      <c r="E38" s="43"/>
    </row>
    <row r="39" spans="2:5" x14ac:dyDescent="0.25">
      <c r="B39" s="20" t="s">
        <v>2</v>
      </c>
      <c r="C39" s="11">
        <v>70</v>
      </c>
      <c r="D39" s="42">
        <f>C40/C39</f>
        <v>8.5714285714285715E-2</v>
      </c>
      <c r="E39" s="42">
        <f>C40/(C39-C45-C46)</f>
        <v>0.11320754716981132</v>
      </c>
    </row>
    <row r="40" spans="2:5" x14ac:dyDescent="0.25">
      <c r="B40" s="21" t="s">
        <v>79</v>
      </c>
      <c r="C40" s="2">
        <v>6</v>
      </c>
      <c r="D40" s="43"/>
      <c r="E40" s="43"/>
    </row>
    <row r="41" spans="2:5" x14ac:dyDescent="0.25">
      <c r="B41" s="21" t="s">
        <v>78</v>
      </c>
      <c r="C41" s="38">
        <v>16</v>
      </c>
      <c r="D41" s="43"/>
      <c r="E41" s="43"/>
    </row>
    <row r="42" spans="2:5" x14ac:dyDescent="0.25">
      <c r="B42" s="6" t="s">
        <v>77</v>
      </c>
      <c r="C42" s="2">
        <v>14</v>
      </c>
      <c r="D42" s="43"/>
      <c r="E42" s="43"/>
    </row>
    <row r="43" spans="2:5" x14ac:dyDescent="0.25">
      <c r="B43" s="6" t="s">
        <v>76</v>
      </c>
      <c r="C43" s="2">
        <v>2</v>
      </c>
      <c r="D43" s="43"/>
      <c r="E43" s="43"/>
    </row>
    <row r="44" spans="2:5" x14ac:dyDescent="0.25">
      <c r="B44" s="21" t="s">
        <v>80</v>
      </c>
      <c r="C44" s="2">
        <v>48</v>
      </c>
      <c r="D44" s="43"/>
      <c r="E44" s="43"/>
    </row>
    <row r="45" spans="2:5" x14ac:dyDescent="0.25">
      <c r="B45" s="6" t="s">
        <v>73</v>
      </c>
      <c r="C45" s="2">
        <v>7</v>
      </c>
      <c r="D45" s="43"/>
      <c r="E45" s="43"/>
    </row>
    <row r="46" spans="2:5" x14ac:dyDescent="0.25">
      <c r="B46" s="6" t="s">
        <v>74</v>
      </c>
      <c r="C46" s="2">
        <v>10</v>
      </c>
      <c r="D46" s="43"/>
      <c r="E46" s="43"/>
    </row>
    <row r="47" spans="2:5" x14ac:dyDescent="0.25">
      <c r="B47" s="6" t="s">
        <v>77</v>
      </c>
      <c r="C47" s="2">
        <v>21</v>
      </c>
      <c r="D47" s="43"/>
      <c r="E47" s="43"/>
    </row>
    <row r="48" spans="2:5" x14ac:dyDescent="0.25">
      <c r="B48" s="6" t="s">
        <v>75</v>
      </c>
      <c r="C48" s="2">
        <v>4</v>
      </c>
      <c r="D48" s="43"/>
      <c r="E48" s="43"/>
    </row>
    <row r="49" spans="2:5" x14ac:dyDescent="0.25">
      <c r="B49" s="6" t="s">
        <v>76</v>
      </c>
      <c r="C49" s="2">
        <v>6</v>
      </c>
      <c r="D49" s="43"/>
      <c r="E49" s="43"/>
    </row>
    <row r="50" spans="2:5" x14ac:dyDescent="0.25">
      <c r="B50" s="20" t="s">
        <v>11</v>
      </c>
      <c r="C50" s="11">
        <v>89</v>
      </c>
      <c r="D50" s="42">
        <f>0/C50</f>
        <v>0</v>
      </c>
      <c r="E50" s="42">
        <v>0</v>
      </c>
    </row>
    <row r="51" spans="2:5" x14ac:dyDescent="0.25">
      <c r="B51" s="21" t="s">
        <v>78</v>
      </c>
      <c r="C51" s="38">
        <v>4</v>
      </c>
      <c r="D51" s="43"/>
      <c r="E51" s="43"/>
    </row>
    <row r="52" spans="2:5" x14ac:dyDescent="0.25">
      <c r="B52" s="6" t="s">
        <v>77</v>
      </c>
      <c r="C52" s="2">
        <v>4</v>
      </c>
      <c r="D52" s="43"/>
      <c r="E52" s="43"/>
    </row>
    <row r="53" spans="2:5" x14ac:dyDescent="0.25">
      <c r="B53" s="21" t="s">
        <v>80</v>
      </c>
      <c r="C53" s="2">
        <v>85</v>
      </c>
      <c r="D53" s="43"/>
      <c r="E53" s="43"/>
    </row>
    <row r="54" spans="2:5" x14ac:dyDescent="0.25">
      <c r="B54" s="6" t="s">
        <v>73</v>
      </c>
      <c r="C54" s="2">
        <v>10</v>
      </c>
      <c r="D54" s="43"/>
      <c r="E54" s="43"/>
    </row>
    <row r="55" spans="2:5" x14ac:dyDescent="0.25">
      <c r="B55" s="6" t="s">
        <v>74</v>
      </c>
      <c r="C55" s="2">
        <v>20</v>
      </c>
      <c r="D55" s="43"/>
      <c r="E55" s="43"/>
    </row>
    <row r="56" spans="2:5" x14ac:dyDescent="0.25">
      <c r="B56" s="6" t="s">
        <v>77</v>
      </c>
      <c r="C56" s="2">
        <v>44</v>
      </c>
      <c r="D56" s="43"/>
      <c r="E56" s="43"/>
    </row>
    <row r="57" spans="2:5" x14ac:dyDescent="0.25">
      <c r="B57" s="6" t="s">
        <v>75</v>
      </c>
      <c r="C57" s="2">
        <v>6</v>
      </c>
      <c r="D57" s="43"/>
      <c r="E57" s="43"/>
    </row>
    <row r="58" spans="2:5" x14ac:dyDescent="0.25">
      <c r="B58" s="6" t="s">
        <v>76</v>
      </c>
      <c r="C58" s="2">
        <v>5</v>
      </c>
      <c r="D58" s="43"/>
      <c r="E58" s="43"/>
    </row>
    <row r="59" spans="2:5" x14ac:dyDescent="0.25">
      <c r="B59" s="20" t="s">
        <v>13</v>
      </c>
      <c r="C59" s="11">
        <v>23</v>
      </c>
      <c r="D59" s="42">
        <f>C60/C59</f>
        <v>0.17391304347826086</v>
      </c>
      <c r="E59" s="42">
        <f>C60/(C59-C64-C65)</f>
        <v>0.21052631578947367</v>
      </c>
    </row>
    <row r="60" spans="2:5" x14ac:dyDescent="0.25">
      <c r="B60" s="21" t="s">
        <v>79</v>
      </c>
      <c r="C60" s="2">
        <v>4</v>
      </c>
      <c r="D60" s="43"/>
      <c r="E60" s="43"/>
    </row>
    <row r="61" spans="2:5" x14ac:dyDescent="0.25">
      <c r="B61" s="21" t="s">
        <v>78</v>
      </c>
      <c r="C61" s="38">
        <v>1</v>
      </c>
      <c r="D61" s="43"/>
      <c r="E61" s="43"/>
    </row>
    <row r="62" spans="2:5" x14ac:dyDescent="0.25">
      <c r="B62" s="6" t="s">
        <v>77</v>
      </c>
      <c r="C62" s="2">
        <v>1</v>
      </c>
      <c r="D62" s="43"/>
      <c r="E62" s="43"/>
    </row>
    <row r="63" spans="2:5" x14ac:dyDescent="0.25">
      <c r="B63" s="21" t="s">
        <v>80</v>
      </c>
      <c r="C63" s="2">
        <v>18</v>
      </c>
      <c r="D63" s="43"/>
      <c r="E63" s="43"/>
    </row>
    <row r="64" spans="2:5" x14ac:dyDescent="0.25">
      <c r="B64" s="6" t="s">
        <v>73</v>
      </c>
      <c r="C64" s="2">
        <v>1</v>
      </c>
      <c r="D64" s="43"/>
      <c r="E64" s="43"/>
    </row>
    <row r="65" spans="2:5" x14ac:dyDescent="0.25">
      <c r="B65" s="6" t="s">
        <v>74</v>
      </c>
      <c r="C65" s="2">
        <v>3</v>
      </c>
      <c r="D65" s="43"/>
      <c r="E65" s="43"/>
    </row>
    <row r="66" spans="2:5" x14ac:dyDescent="0.25">
      <c r="B66" s="6" t="s">
        <v>77</v>
      </c>
      <c r="C66" s="2">
        <v>14</v>
      </c>
      <c r="D66" s="43"/>
      <c r="E66" s="43"/>
    </row>
    <row r="67" spans="2:5" x14ac:dyDescent="0.25">
      <c r="B67" s="15" t="s">
        <v>12</v>
      </c>
      <c r="C67" s="11">
        <v>70</v>
      </c>
      <c r="D67" s="42">
        <f>0/C67</f>
        <v>0</v>
      </c>
      <c r="E67" s="42">
        <v>0</v>
      </c>
    </row>
    <row r="68" spans="2:5" x14ac:dyDescent="0.25">
      <c r="B68" s="22" t="s">
        <v>78</v>
      </c>
      <c r="C68" s="39">
        <v>2</v>
      </c>
      <c r="D68" s="43"/>
      <c r="E68" s="43"/>
    </row>
    <row r="69" spans="2:5" x14ac:dyDescent="0.25">
      <c r="B69" s="7" t="s">
        <v>77</v>
      </c>
      <c r="C69" s="1">
        <v>2</v>
      </c>
      <c r="D69" s="43"/>
      <c r="E69" s="43"/>
    </row>
    <row r="70" spans="2:5" x14ac:dyDescent="0.25">
      <c r="B70" s="22" t="s">
        <v>80</v>
      </c>
      <c r="C70" s="1">
        <v>68</v>
      </c>
      <c r="D70" s="43"/>
      <c r="E70" s="43"/>
    </row>
    <row r="71" spans="2:5" x14ac:dyDescent="0.25">
      <c r="B71" s="7" t="s">
        <v>73</v>
      </c>
      <c r="C71" s="1">
        <v>5</v>
      </c>
      <c r="D71" s="43"/>
      <c r="E71" s="43"/>
    </row>
    <row r="72" spans="2:5" x14ac:dyDescent="0.25">
      <c r="B72" s="7" t="s">
        <v>74</v>
      </c>
      <c r="C72" s="1">
        <v>18</v>
      </c>
      <c r="D72" s="43"/>
      <c r="E72" s="43"/>
    </row>
    <row r="73" spans="2:5" x14ac:dyDescent="0.25">
      <c r="B73" s="7" t="s">
        <v>77</v>
      </c>
      <c r="C73" s="1">
        <v>40</v>
      </c>
      <c r="D73" s="43"/>
      <c r="E73" s="43"/>
    </row>
    <row r="74" spans="2:5" x14ac:dyDescent="0.25">
      <c r="B74" s="7" t="s">
        <v>75</v>
      </c>
      <c r="C74" s="1">
        <v>2</v>
      </c>
      <c r="D74" s="43"/>
      <c r="E74" s="43"/>
    </row>
    <row r="75" spans="2:5" x14ac:dyDescent="0.25">
      <c r="B75" s="7" t="s">
        <v>76</v>
      </c>
      <c r="C75" s="1">
        <v>3</v>
      </c>
      <c r="D75" s="43"/>
      <c r="E75" s="43"/>
    </row>
    <row r="76" spans="2:5" x14ac:dyDescent="0.25">
      <c r="B76" s="20" t="s">
        <v>26</v>
      </c>
      <c r="C76" s="11">
        <v>54</v>
      </c>
      <c r="D76" s="42">
        <f>0/C76</f>
        <v>0</v>
      </c>
      <c r="E76" s="42">
        <v>0</v>
      </c>
    </row>
    <row r="77" spans="2:5" x14ac:dyDescent="0.25">
      <c r="B77" s="21" t="s">
        <v>78</v>
      </c>
      <c r="C77" s="38">
        <v>5</v>
      </c>
      <c r="D77" s="43"/>
      <c r="E77" s="43"/>
    </row>
    <row r="78" spans="2:5" x14ac:dyDescent="0.25">
      <c r="B78" s="6" t="s">
        <v>74</v>
      </c>
      <c r="C78" s="2">
        <v>1</v>
      </c>
      <c r="D78" s="43"/>
      <c r="E78" s="43"/>
    </row>
    <row r="79" spans="2:5" x14ac:dyDescent="0.25">
      <c r="B79" s="6" t="s">
        <v>77</v>
      </c>
      <c r="C79" s="2">
        <v>4</v>
      </c>
      <c r="D79" s="43"/>
      <c r="E79" s="43"/>
    </row>
    <row r="80" spans="2:5" x14ac:dyDescent="0.25">
      <c r="B80" s="21" t="s">
        <v>80</v>
      </c>
      <c r="C80" s="2">
        <v>49</v>
      </c>
      <c r="D80" s="43"/>
      <c r="E80" s="43"/>
    </row>
    <row r="81" spans="2:5" x14ac:dyDescent="0.25">
      <c r="B81" s="6" t="s">
        <v>73</v>
      </c>
      <c r="C81" s="2">
        <v>9</v>
      </c>
      <c r="D81" s="43"/>
      <c r="E81" s="43"/>
    </row>
    <row r="82" spans="2:5" x14ac:dyDescent="0.25">
      <c r="B82" s="6" t="s">
        <v>74</v>
      </c>
      <c r="C82" s="2">
        <v>9</v>
      </c>
      <c r="D82" s="43"/>
      <c r="E82" s="43"/>
    </row>
    <row r="83" spans="2:5" x14ac:dyDescent="0.25">
      <c r="B83" s="6" t="s">
        <v>77</v>
      </c>
      <c r="C83" s="2">
        <v>30</v>
      </c>
      <c r="D83" s="43"/>
      <c r="E83" s="43"/>
    </row>
    <row r="84" spans="2:5" x14ac:dyDescent="0.25">
      <c r="B84" s="6" t="s">
        <v>75</v>
      </c>
      <c r="C84" s="2">
        <v>1</v>
      </c>
      <c r="D84" s="43"/>
      <c r="E84" s="43"/>
    </row>
    <row r="85" spans="2:5" x14ac:dyDescent="0.25">
      <c r="B85" s="20" t="s">
        <v>15</v>
      </c>
      <c r="C85" s="11">
        <v>704</v>
      </c>
      <c r="D85" s="42">
        <f>C86/C85</f>
        <v>0.12642045454545456</v>
      </c>
      <c r="E85" s="42">
        <f>C86/(C85-C88-C89-C93-C94)</f>
        <v>0.17248062015503876</v>
      </c>
    </row>
    <row r="86" spans="2:5" x14ac:dyDescent="0.25">
      <c r="B86" s="21" t="s">
        <v>79</v>
      </c>
      <c r="C86" s="2">
        <v>89</v>
      </c>
      <c r="D86" s="43"/>
      <c r="E86" s="43"/>
    </row>
    <row r="87" spans="2:5" x14ac:dyDescent="0.25">
      <c r="B87" s="21" t="s">
        <v>78</v>
      </c>
      <c r="C87" s="38">
        <v>107</v>
      </c>
      <c r="D87" s="43"/>
      <c r="E87" s="43"/>
    </row>
    <row r="88" spans="2:5" x14ac:dyDescent="0.25">
      <c r="B88" s="6" t="s">
        <v>73</v>
      </c>
      <c r="C88" s="2">
        <v>4</v>
      </c>
      <c r="D88" s="43"/>
      <c r="E88" s="43"/>
    </row>
    <row r="89" spans="2:5" x14ac:dyDescent="0.25">
      <c r="B89" s="6" t="s">
        <v>74</v>
      </c>
      <c r="C89" s="2">
        <v>6</v>
      </c>
      <c r="D89" s="43"/>
      <c r="E89" s="43"/>
    </row>
    <row r="90" spans="2:5" x14ac:dyDescent="0.25">
      <c r="B90" s="6" t="s">
        <v>77</v>
      </c>
      <c r="C90" s="2">
        <v>95</v>
      </c>
      <c r="D90" s="43"/>
      <c r="E90" s="43"/>
    </row>
    <row r="91" spans="2:5" x14ac:dyDescent="0.25">
      <c r="B91" s="6" t="s">
        <v>76</v>
      </c>
      <c r="C91" s="2">
        <v>2</v>
      </c>
      <c r="D91" s="43"/>
      <c r="E91" s="43"/>
    </row>
    <row r="92" spans="2:5" x14ac:dyDescent="0.25">
      <c r="B92" s="21" t="s">
        <v>80</v>
      </c>
      <c r="C92" s="2">
        <v>508</v>
      </c>
      <c r="D92" s="43"/>
      <c r="E92" s="43"/>
    </row>
    <row r="93" spans="2:5" x14ac:dyDescent="0.25">
      <c r="B93" s="6" t="s">
        <v>73</v>
      </c>
      <c r="C93" s="2">
        <v>62</v>
      </c>
      <c r="D93" s="43"/>
      <c r="E93" s="43"/>
    </row>
    <row r="94" spans="2:5" x14ac:dyDescent="0.25">
      <c r="B94" s="6" t="s">
        <v>74</v>
      </c>
      <c r="C94" s="2">
        <v>116</v>
      </c>
      <c r="D94" s="43"/>
      <c r="E94" s="43"/>
    </row>
    <row r="95" spans="2:5" x14ac:dyDescent="0.25">
      <c r="B95" s="6" t="s">
        <v>77</v>
      </c>
      <c r="C95" s="2">
        <v>262</v>
      </c>
      <c r="D95" s="43"/>
      <c r="E95" s="43"/>
    </row>
    <row r="96" spans="2:5" x14ac:dyDescent="0.25">
      <c r="B96" s="6" t="s">
        <v>75</v>
      </c>
      <c r="C96" s="2">
        <v>22</v>
      </c>
      <c r="D96" s="43"/>
      <c r="E96" s="43"/>
    </row>
    <row r="97" spans="2:5" x14ac:dyDescent="0.25">
      <c r="B97" s="6" t="s">
        <v>76</v>
      </c>
      <c r="C97" s="2">
        <v>46</v>
      </c>
      <c r="D97" s="43"/>
      <c r="E97" s="43"/>
    </row>
    <row r="98" spans="2:5" x14ac:dyDescent="0.25">
      <c r="B98" s="20" t="s">
        <v>30</v>
      </c>
      <c r="C98" s="11">
        <v>54</v>
      </c>
      <c r="D98" s="42">
        <f>0/C98</f>
        <v>0</v>
      </c>
      <c r="E98" s="42">
        <f>0/(C98-C105-C100)</f>
        <v>0</v>
      </c>
    </row>
    <row r="99" spans="2:5" x14ac:dyDescent="0.25">
      <c r="B99" s="21" t="s">
        <v>78</v>
      </c>
      <c r="C99" s="38">
        <v>40</v>
      </c>
      <c r="D99" s="43"/>
      <c r="E99" s="43"/>
    </row>
    <row r="100" spans="2:5" x14ac:dyDescent="0.25">
      <c r="B100" s="6" t="s">
        <v>74</v>
      </c>
      <c r="C100" s="2">
        <v>3</v>
      </c>
      <c r="D100" s="43"/>
      <c r="E100" s="43"/>
    </row>
    <row r="101" spans="2:5" x14ac:dyDescent="0.25">
      <c r="B101" s="6" t="s">
        <v>77</v>
      </c>
      <c r="C101" s="2">
        <v>30</v>
      </c>
      <c r="D101" s="43"/>
      <c r="E101" s="43"/>
    </row>
    <row r="102" spans="2:5" x14ac:dyDescent="0.25">
      <c r="B102" s="6" t="s">
        <v>75</v>
      </c>
      <c r="C102" s="2">
        <v>1</v>
      </c>
      <c r="D102" s="43"/>
      <c r="E102" s="43"/>
    </row>
    <row r="103" spans="2:5" x14ac:dyDescent="0.25">
      <c r="B103" s="6" t="s">
        <v>76</v>
      </c>
      <c r="C103" s="2">
        <v>6</v>
      </c>
      <c r="D103" s="43"/>
      <c r="E103" s="43"/>
    </row>
    <row r="104" spans="2:5" x14ac:dyDescent="0.25">
      <c r="B104" s="21" t="s">
        <v>80</v>
      </c>
      <c r="C104" s="2">
        <v>14</v>
      </c>
      <c r="D104" s="43"/>
      <c r="E104" s="43"/>
    </row>
    <row r="105" spans="2:5" x14ac:dyDescent="0.25">
      <c r="B105" s="6" t="s">
        <v>74</v>
      </c>
      <c r="C105" s="2">
        <v>1</v>
      </c>
      <c r="D105" s="43"/>
      <c r="E105" s="43"/>
    </row>
    <row r="106" spans="2:5" x14ac:dyDescent="0.25">
      <c r="B106" s="6" t="s">
        <v>77</v>
      </c>
      <c r="C106" s="2">
        <v>13</v>
      </c>
      <c r="D106" s="43"/>
      <c r="E106" s="43"/>
    </row>
    <row r="107" spans="2:5" x14ac:dyDescent="0.25">
      <c r="B107" s="20" t="s">
        <v>42</v>
      </c>
      <c r="C107" s="11">
        <v>104</v>
      </c>
      <c r="D107" s="42">
        <f>C108/C107</f>
        <v>4.807692307692308E-2</v>
      </c>
      <c r="E107" s="42">
        <f>C108/(C107-C112-C113)</f>
        <v>6.6666666666666666E-2</v>
      </c>
    </row>
    <row r="108" spans="2:5" x14ac:dyDescent="0.25">
      <c r="B108" s="21" t="s">
        <v>79</v>
      </c>
      <c r="C108" s="2">
        <v>5</v>
      </c>
      <c r="D108" s="43"/>
      <c r="E108" s="43"/>
    </row>
    <row r="109" spans="2:5" x14ac:dyDescent="0.25">
      <c r="B109" s="21" t="s">
        <v>78</v>
      </c>
      <c r="C109" s="38">
        <v>17</v>
      </c>
      <c r="D109" s="43"/>
      <c r="E109" s="43"/>
    </row>
    <row r="110" spans="2:5" x14ac:dyDescent="0.25">
      <c r="B110" s="6" t="s">
        <v>77</v>
      </c>
      <c r="C110" s="2">
        <v>17</v>
      </c>
      <c r="D110" s="43"/>
      <c r="E110" s="43"/>
    </row>
    <row r="111" spans="2:5" x14ac:dyDescent="0.25">
      <c r="B111" s="21" t="s">
        <v>80</v>
      </c>
      <c r="C111" s="2">
        <v>82</v>
      </c>
      <c r="D111" s="43"/>
      <c r="E111" s="43"/>
    </row>
    <row r="112" spans="2:5" x14ac:dyDescent="0.25">
      <c r="B112" s="6" t="s">
        <v>73</v>
      </c>
      <c r="C112" s="2">
        <v>10</v>
      </c>
      <c r="D112" s="43"/>
      <c r="E112" s="43"/>
    </row>
    <row r="113" spans="2:5" x14ac:dyDescent="0.25">
      <c r="B113" s="6" t="s">
        <v>74</v>
      </c>
      <c r="C113" s="2">
        <v>19</v>
      </c>
      <c r="D113" s="43"/>
      <c r="E113" s="43"/>
    </row>
    <row r="114" spans="2:5" x14ac:dyDescent="0.25">
      <c r="B114" s="6" t="s">
        <v>77</v>
      </c>
      <c r="C114" s="2">
        <v>47</v>
      </c>
      <c r="D114" s="43"/>
      <c r="E114" s="43"/>
    </row>
    <row r="115" spans="2:5" ht="13.8" thickBot="1" x14ac:dyDescent="0.3">
      <c r="B115" s="6" t="s">
        <v>76</v>
      </c>
      <c r="C115" s="2">
        <v>6</v>
      </c>
      <c r="D115" s="43"/>
      <c r="E115" s="43"/>
    </row>
    <row r="116" spans="2:5" ht="13.8" thickBot="1" x14ac:dyDescent="0.3">
      <c r="B116" s="17" t="s">
        <v>51</v>
      </c>
      <c r="C116" s="9">
        <v>11097</v>
      </c>
      <c r="D116" s="27">
        <f>(C118+C129+C140+C148+C161+C172+C185+C193+C203+C211+C217+C225+C236+C243+C255+C265+C275+C283+C302+C310+C318+C290+C327)/C116</f>
        <v>0.70793908263494643</v>
      </c>
      <c r="E116" s="27">
        <f>(+C118+C129+C140+C148+C161+C172+C185+C193+C203+C211+C217+C225+C236+C243+C255+C265+C275+C283+C290+C302+C310+C318+C327)/(C116-C120-C123-C124-C131-C134-C135-C142-C143-C150-C151-C155-C156-C163-C166-C167-C174-C175-C179-C180-C187-C188-C195-C197-C198-C205-C206-C213-C219-C220-C227-C230-C231-C238-C239-C245-C249-C250-C257-C259-C260-C267-C269-C270-C277-C278-C285-C286-C292-C296-C297-C304-C305-C312-C313-C320-C322-C329-C330)</f>
        <v>0.77820703318474493</v>
      </c>
    </row>
    <row r="117" spans="2:5" x14ac:dyDescent="0.25">
      <c r="B117" s="20" t="s">
        <v>4</v>
      </c>
      <c r="C117" s="11">
        <v>200</v>
      </c>
      <c r="D117" s="42">
        <f>C118/C117</f>
        <v>0.59499999999999997</v>
      </c>
      <c r="E117" s="42">
        <f>C118/(C117-C120-C123-C124)</f>
        <v>0.65384615384615385</v>
      </c>
    </row>
    <row r="118" spans="2:5" x14ac:dyDescent="0.25">
      <c r="B118" s="21" t="s">
        <v>79</v>
      </c>
      <c r="C118" s="2">
        <v>119</v>
      </c>
      <c r="D118" s="43"/>
      <c r="E118" s="43"/>
    </row>
    <row r="119" spans="2:5" x14ac:dyDescent="0.25">
      <c r="B119" s="21" t="s">
        <v>78</v>
      </c>
      <c r="C119" s="38">
        <v>2</v>
      </c>
      <c r="D119" s="43"/>
      <c r="E119" s="43"/>
    </row>
    <row r="120" spans="2:5" x14ac:dyDescent="0.25">
      <c r="B120" s="6" t="s">
        <v>74</v>
      </c>
      <c r="C120" s="2">
        <v>1</v>
      </c>
      <c r="D120" s="43"/>
      <c r="E120" s="43"/>
    </row>
    <row r="121" spans="2:5" x14ac:dyDescent="0.25">
      <c r="B121" s="6" t="s">
        <v>76</v>
      </c>
      <c r="C121" s="2">
        <v>1</v>
      </c>
      <c r="D121" s="43"/>
      <c r="E121" s="43"/>
    </row>
    <row r="122" spans="2:5" x14ac:dyDescent="0.25">
      <c r="B122" s="21" t="s">
        <v>80</v>
      </c>
      <c r="C122" s="2">
        <v>79</v>
      </c>
      <c r="D122" s="43"/>
      <c r="E122" s="43"/>
    </row>
    <row r="123" spans="2:5" x14ac:dyDescent="0.25">
      <c r="B123" s="6" t="s">
        <v>73</v>
      </c>
      <c r="C123" s="2">
        <v>5</v>
      </c>
      <c r="D123" s="43"/>
      <c r="E123" s="43"/>
    </row>
    <row r="124" spans="2:5" x14ac:dyDescent="0.25">
      <c r="B124" s="6" t="s">
        <v>74</v>
      </c>
      <c r="C124" s="2">
        <v>12</v>
      </c>
      <c r="D124" s="43"/>
      <c r="E124" s="43"/>
    </row>
    <row r="125" spans="2:5" x14ac:dyDescent="0.25">
      <c r="B125" s="6" t="s">
        <v>77</v>
      </c>
      <c r="C125" s="2">
        <v>37</v>
      </c>
      <c r="D125" s="43"/>
      <c r="E125" s="43"/>
    </row>
    <row r="126" spans="2:5" x14ac:dyDescent="0.25">
      <c r="B126" s="6" t="s">
        <v>75</v>
      </c>
      <c r="C126" s="2">
        <v>21</v>
      </c>
      <c r="D126" s="43"/>
      <c r="E126" s="43"/>
    </row>
    <row r="127" spans="2:5" x14ac:dyDescent="0.25">
      <c r="B127" s="6" t="s">
        <v>76</v>
      </c>
      <c r="C127" s="2">
        <v>4</v>
      </c>
      <c r="D127" s="43"/>
      <c r="E127" s="43"/>
    </row>
    <row r="128" spans="2:5" x14ac:dyDescent="0.25">
      <c r="B128" s="20" t="s">
        <v>14</v>
      </c>
      <c r="C128" s="11">
        <v>119</v>
      </c>
      <c r="D128" s="42">
        <f>C129/C128</f>
        <v>0.6386554621848739</v>
      </c>
      <c r="E128" s="42">
        <f>C129/(C128-C131-C134-C135)</f>
        <v>0.69724770642201839</v>
      </c>
    </row>
    <row r="129" spans="2:5" x14ac:dyDescent="0.25">
      <c r="B129" s="21" t="s">
        <v>79</v>
      </c>
      <c r="C129" s="2">
        <v>76</v>
      </c>
      <c r="D129" s="43"/>
      <c r="E129" s="43"/>
    </row>
    <row r="130" spans="2:5" x14ac:dyDescent="0.25">
      <c r="B130" s="21" t="s">
        <v>78</v>
      </c>
      <c r="C130" s="38">
        <v>2</v>
      </c>
      <c r="D130" s="43"/>
      <c r="E130" s="43"/>
    </row>
    <row r="131" spans="2:5" x14ac:dyDescent="0.25">
      <c r="B131" s="6" t="s">
        <v>74</v>
      </c>
      <c r="C131" s="2">
        <v>1</v>
      </c>
      <c r="D131" s="43"/>
      <c r="E131" s="43"/>
    </row>
    <row r="132" spans="2:5" x14ac:dyDescent="0.25">
      <c r="B132" s="6" t="s">
        <v>76</v>
      </c>
      <c r="C132" s="2">
        <v>1</v>
      </c>
      <c r="D132" s="43"/>
      <c r="E132" s="43"/>
    </row>
    <row r="133" spans="2:5" x14ac:dyDescent="0.25">
      <c r="B133" s="21" t="s">
        <v>80</v>
      </c>
      <c r="C133" s="2">
        <v>41</v>
      </c>
      <c r="D133" s="43"/>
      <c r="E133" s="43"/>
    </row>
    <row r="134" spans="2:5" x14ac:dyDescent="0.25">
      <c r="B134" s="6" t="s">
        <v>73</v>
      </c>
      <c r="C134" s="2">
        <v>3</v>
      </c>
      <c r="D134" s="43"/>
      <c r="E134" s="43"/>
    </row>
    <row r="135" spans="2:5" x14ac:dyDescent="0.25">
      <c r="B135" s="6" t="s">
        <v>74</v>
      </c>
      <c r="C135" s="2">
        <v>6</v>
      </c>
      <c r="D135" s="43"/>
      <c r="E135" s="43"/>
    </row>
    <row r="136" spans="2:5" x14ac:dyDescent="0.25">
      <c r="B136" s="6" t="s">
        <v>77</v>
      </c>
      <c r="C136" s="2">
        <v>23</v>
      </c>
      <c r="D136" s="43"/>
      <c r="E136" s="43"/>
    </row>
    <row r="137" spans="2:5" x14ac:dyDescent="0.25">
      <c r="B137" s="6" t="s">
        <v>75</v>
      </c>
      <c r="C137" s="2">
        <v>8</v>
      </c>
      <c r="D137" s="43"/>
      <c r="E137" s="43"/>
    </row>
    <row r="138" spans="2:5" x14ac:dyDescent="0.25">
      <c r="B138" s="6" t="s">
        <v>76</v>
      </c>
      <c r="C138" s="2">
        <v>1</v>
      </c>
      <c r="D138" s="43"/>
      <c r="E138" s="43"/>
    </row>
    <row r="139" spans="2:5" x14ac:dyDescent="0.25">
      <c r="B139" s="20" t="s">
        <v>5</v>
      </c>
      <c r="C139" s="11">
        <v>490</v>
      </c>
      <c r="D139" s="42">
        <f>C140/C139</f>
        <v>0.76122448979591839</v>
      </c>
      <c r="E139" s="42">
        <f>C140/(C139-C142-C143)</f>
        <v>0.80561555075593949</v>
      </c>
    </row>
    <row r="140" spans="2:5" x14ac:dyDescent="0.25">
      <c r="B140" s="21" t="s">
        <v>79</v>
      </c>
      <c r="C140" s="2">
        <v>373</v>
      </c>
      <c r="D140" s="43"/>
      <c r="E140" s="43"/>
    </row>
    <row r="141" spans="2:5" x14ac:dyDescent="0.25">
      <c r="B141" s="21" t="s">
        <v>80</v>
      </c>
      <c r="C141" s="2">
        <v>117</v>
      </c>
      <c r="D141" s="43"/>
      <c r="E141" s="43"/>
    </row>
    <row r="142" spans="2:5" x14ac:dyDescent="0.25">
      <c r="B142" s="6" t="s">
        <v>73</v>
      </c>
      <c r="C142" s="2">
        <v>14</v>
      </c>
      <c r="D142" s="43"/>
      <c r="E142" s="43"/>
    </row>
    <row r="143" spans="2:5" x14ac:dyDescent="0.25">
      <c r="B143" s="6" t="s">
        <v>74</v>
      </c>
      <c r="C143" s="2">
        <v>13</v>
      </c>
      <c r="D143" s="43"/>
      <c r="E143" s="43"/>
    </row>
    <row r="144" spans="2:5" x14ac:dyDescent="0.25">
      <c r="B144" s="6" t="s">
        <v>77</v>
      </c>
      <c r="C144" s="2">
        <v>41</v>
      </c>
      <c r="D144" s="43"/>
      <c r="E144" s="43"/>
    </row>
    <row r="145" spans="2:5" x14ac:dyDescent="0.25">
      <c r="B145" s="6" t="s">
        <v>75</v>
      </c>
      <c r="C145" s="2">
        <v>42</v>
      </c>
      <c r="D145" s="43"/>
      <c r="E145" s="43"/>
    </row>
    <row r="146" spans="2:5" x14ac:dyDescent="0.25">
      <c r="B146" s="6" t="s">
        <v>76</v>
      </c>
      <c r="C146" s="2">
        <v>7</v>
      </c>
      <c r="D146" s="43"/>
      <c r="E146" s="43"/>
    </row>
    <row r="147" spans="2:5" x14ac:dyDescent="0.25">
      <c r="B147" s="20" t="s">
        <v>7</v>
      </c>
      <c r="C147" s="11">
        <v>4720</v>
      </c>
      <c r="D147" s="42">
        <f>C148/C147</f>
        <v>0.75233050847457628</v>
      </c>
      <c r="E147" s="42">
        <f>C148/(C147-C150-C151-C155-C156)</f>
        <v>0.82696786213320916</v>
      </c>
    </row>
    <row r="148" spans="2:5" x14ac:dyDescent="0.25">
      <c r="B148" s="21" t="s">
        <v>79</v>
      </c>
      <c r="C148" s="2">
        <v>3551</v>
      </c>
      <c r="D148" s="43"/>
      <c r="E148" s="43"/>
    </row>
    <row r="149" spans="2:5" x14ac:dyDescent="0.25">
      <c r="B149" s="21" t="s">
        <v>78</v>
      </c>
      <c r="C149" s="38">
        <v>57</v>
      </c>
      <c r="D149" s="43"/>
      <c r="E149" s="43"/>
    </row>
    <row r="150" spans="2:5" x14ac:dyDescent="0.25">
      <c r="B150" s="6" t="s">
        <v>73</v>
      </c>
      <c r="C150" s="2">
        <v>1</v>
      </c>
      <c r="D150" s="43"/>
      <c r="E150" s="43"/>
    </row>
    <row r="151" spans="2:5" x14ac:dyDescent="0.25">
      <c r="B151" s="6" t="s">
        <v>74</v>
      </c>
      <c r="C151" s="2">
        <v>42</v>
      </c>
      <c r="D151" s="43"/>
      <c r="E151" s="43"/>
    </row>
    <row r="152" spans="2:5" x14ac:dyDescent="0.25">
      <c r="B152" s="6" t="s">
        <v>75</v>
      </c>
      <c r="C152" s="2">
        <v>6</v>
      </c>
      <c r="D152" s="43"/>
      <c r="E152" s="43"/>
    </row>
    <row r="153" spans="2:5" x14ac:dyDescent="0.25">
      <c r="B153" s="6" t="s">
        <v>76</v>
      </c>
      <c r="C153" s="2">
        <v>8</v>
      </c>
      <c r="D153" s="43"/>
      <c r="E153" s="43"/>
    </row>
    <row r="154" spans="2:5" x14ac:dyDescent="0.25">
      <c r="B154" s="21" t="s">
        <v>80</v>
      </c>
      <c r="C154" s="2">
        <v>1112</v>
      </c>
      <c r="D154" s="43"/>
      <c r="E154" s="43"/>
    </row>
    <row r="155" spans="2:5" x14ac:dyDescent="0.25">
      <c r="B155" s="6" t="s">
        <v>73</v>
      </c>
      <c r="C155" s="2">
        <v>198</v>
      </c>
      <c r="D155" s="43"/>
      <c r="E155" s="43"/>
    </row>
    <row r="156" spans="2:5" x14ac:dyDescent="0.25">
      <c r="B156" s="6" t="s">
        <v>74</v>
      </c>
      <c r="C156" s="2">
        <v>185</v>
      </c>
      <c r="D156" s="43"/>
      <c r="E156" s="43"/>
    </row>
    <row r="157" spans="2:5" x14ac:dyDescent="0.25">
      <c r="B157" s="6" t="s">
        <v>77</v>
      </c>
      <c r="C157" s="2">
        <v>451</v>
      </c>
      <c r="D157" s="43"/>
      <c r="E157" s="43"/>
    </row>
    <row r="158" spans="2:5" x14ac:dyDescent="0.25">
      <c r="B158" s="6" t="s">
        <v>75</v>
      </c>
      <c r="C158" s="2">
        <v>200</v>
      </c>
      <c r="D158" s="43"/>
      <c r="E158" s="43"/>
    </row>
    <row r="159" spans="2:5" x14ac:dyDescent="0.25">
      <c r="B159" s="6" t="s">
        <v>76</v>
      </c>
      <c r="C159" s="2">
        <v>78</v>
      </c>
      <c r="D159" s="43"/>
      <c r="E159" s="43"/>
    </row>
    <row r="160" spans="2:5" x14ac:dyDescent="0.25">
      <c r="B160" s="20" t="s">
        <v>6</v>
      </c>
      <c r="C160" s="11">
        <v>336</v>
      </c>
      <c r="D160" s="42">
        <f>C161/C160</f>
        <v>0.6607142857142857</v>
      </c>
      <c r="E160" s="42">
        <f>C161/(C160-C163-C166-C167)</f>
        <v>0.76551724137931032</v>
      </c>
    </row>
    <row r="161" spans="2:5" x14ac:dyDescent="0.25">
      <c r="B161" s="21" t="s">
        <v>79</v>
      </c>
      <c r="C161" s="2">
        <v>222</v>
      </c>
      <c r="D161" s="43"/>
      <c r="E161" s="43"/>
    </row>
    <row r="162" spans="2:5" x14ac:dyDescent="0.25">
      <c r="B162" s="21" t="s">
        <v>78</v>
      </c>
      <c r="C162" s="38">
        <v>7</v>
      </c>
      <c r="D162" s="43"/>
      <c r="E162" s="43"/>
    </row>
    <row r="163" spans="2:5" x14ac:dyDescent="0.25">
      <c r="B163" s="6" t="s">
        <v>74</v>
      </c>
      <c r="C163" s="2">
        <v>5</v>
      </c>
      <c r="D163" s="43"/>
      <c r="E163" s="43"/>
    </row>
    <row r="164" spans="2:5" x14ac:dyDescent="0.25">
      <c r="B164" s="6" t="s">
        <v>75</v>
      </c>
      <c r="C164" s="2">
        <v>2</v>
      </c>
      <c r="D164" s="43"/>
      <c r="E164" s="43"/>
    </row>
    <row r="165" spans="2:5" x14ac:dyDescent="0.25">
      <c r="B165" s="21" t="s">
        <v>80</v>
      </c>
      <c r="C165" s="2">
        <v>107</v>
      </c>
      <c r="D165" s="43"/>
      <c r="E165" s="43"/>
    </row>
    <row r="166" spans="2:5" x14ac:dyDescent="0.25">
      <c r="B166" s="6" t="s">
        <v>73</v>
      </c>
      <c r="C166" s="2">
        <v>14</v>
      </c>
      <c r="D166" s="43"/>
      <c r="E166" s="43"/>
    </row>
    <row r="167" spans="2:5" x14ac:dyDescent="0.25">
      <c r="B167" s="6" t="s">
        <v>74</v>
      </c>
      <c r="C167" s="2">
        <v>27</v>
      </c>
      <c r="D167" s="43"/>
      <c r="E167" s="43"/>
    </row>
    <row r="168" spans="2:5" x14ac:dyDescent="0.25">
      <c r="B168" s="6" t="s">
        <v>77</v>
      </c>
      <c r="C168" s="2">
        <v>37</v>
      </c>
      <c r="D168" s="43"/>
      <c r="E168" s="43"/>
    </row>
    <row r="169" spans="2:5" x14ac:dyDescent="0.25">
      <c r="B169" s="6" t="s">
        <v>75</v>
      </c>
      <c r="C169" s="2">
        <v>22</v>
      </c>
      <c r="D169" s="43"/>
      <c r="E169" s="43"/>
    </row>
    <row r="170" spans="2:5" x14ac:dyDescent="0.25">
      <c r="B170" s="6" t="s">
        <v>76</v>
      </c>
      <c r="C170" s="2">
        <v>7</v>
      </c>
      <c r="D170" s="43"/>
      <c r="E170" s="43"/>
    </row>
    <row r="171" spans="2:5" x14ac:dyDescent="0.25">
      <c r="B171" s="20" t="s">
        <v>10</v>
      </c>
      <c r="C171" s="11">
        <v>1096</v>
      </c>
      <c r="D171" s="42">
        <f>C172/C171</f>
        <v>0.63321167883211682</v>
      </c>
      <c r="E171" s="42">
        <f>C172/(C171-C174-C175-C179-C180)</f>
        <v>0.68917576961271099</v>
      </c>
    </row>
    <row r="172" spans="2:5" x14ac:dyDescent="0.25">
      <c r="B172" s="21" t="s">
        <v>79</v>
      </c>
      <c r="C172" s="2">
        <v>694</v>
      </c>
      <c r="D172" s="43"/>
      <c r="E172" s="43"/>
    </row>
    <row r="173" spans="2:5" x14ac:dyDescent="0.25">
      <c r="B173" s="21" t="s">
        <v>78</v>
      </c>
      <c r="C173" s="38">
        <v>23</v>
      </c>
      <c r="D173" s="43"/>
      <c r="E173" s="43"/>
    </row>
    <row r="174" spans="2:5" x14ac:dyDescent="0.25">
      <c r="B174" s="6" t="s">
        <v>73</v>
      </c>
      <c r="C174" s="2">
        <v>1</v>
      </c>
      <c r="D174" s="43"/>
      <c r="E174" s="43"/>
    </row>
    <row r="175" spans="2:5" x14ac:dyDescent="0.25">
      <c r="B175" s="6" t="s">
        <v>74</v>
      </c>
      <c r="C175" s="2">
        <v>11</v>
      </c>
      <c r="D175" s="43"/>
      <c r="E175" s="43"/>
    </row>
    <row r="176" spans="2:5" x14ac:dyDescent="0.25">
      <c r="B176" s="6" t="s">
        <v>75</v>
      </c>
      <c r="C176" s="2">
        <v>4</v>
      </c>
      <c r="D176" s="43"/>
      <c r="E176" s="43"/>
    </row>
    <row r="177" spans="2:5" x14ac:dyDescent="0.25">
      <c r="B177" s="6" t="s">
        <v>76</v>
      </c>
      <c r="C177" s="2">
        <v>7</v>
      </c>
      <c r="D177" s="43"/>
      <c r="E177" s="43"/>
    </row>
    <row r="178" spans="2:5" x14ac:dyDescent="0.25">
      <c r="B178" s="21" t="s">
        <v>80</v>
      </c>
      <c r="C178" s="2">
        <v>379</v>
      </c>
      <c r="D178" s="43"/>
      <c r="E178" s="43"/>
    </row>
    <row r="179" spans="2:5" x14ac:dyDescent="0.25">
      <c r="B179" s="6" t="s">
        <v>73</v>
      </c>
      <c r="C179" s="2">
        <v>26</v>
      </c>
      <c r="D179" s="43"/>
      <c r="E179" s="43"/>
    </row>
    <row r="180" spans="2:5" x14ac:dyDescent="0.25">
      <c r="B180" s="6" t="s">
        <v>74</v>
      </c>
      <c r="C180" s="2">
        <v>51</v>
      </c>
      <c r="D180" s="43"/>
      <c r="E180" s="43"/>
    </row>
    <row r="181" spans="2:5" x14ac:dyDescent="0.25">
      <c r="B181" s="6" t="s">
        <v>77</v>
      </c>
      <c r="C181" s="2">
        <v>214</v>
      </c>
      <c r="D181" s="43"/>
      <c r="E181" s="43"/>
    </row>
    <row r="182" spans="2:5" x14ac:dyDescent="0.25">
      <c r="B182" s="6" t="s">
        <v>75</v>
      </c>
      <c r="C182" s="2">
        <v>57</v>
      </c>
      <c r="D182" s="43"/>
      <c r="E182" s="43"/>
    </row>
    <row r="183" spans="2:5" x14ac:dyDescent="0.25">
      <c r="B183" s="6" t="s">
        <v>76</v>
      </c>
      <c r="C183" s="2">
        <v>31</v>
      </c>
      <c r="D183" s="43"/>
      <c r="E183" s="43"/>
    </row>
    <row r="184" spans="2:5" x14ac:dyDescent="0.25">
      <c r="B184" s="20" t="s">
        <v>11</v>
      </c>
      <c r="C184" s="11">
        <v>691</v>
      </c>
      <c r="D184" s="42">
        <f>C185/C184</f>
        <v>0.79739507959479017</v>
      </c>
      <c r="E184" s="42">
        <f>C185/(C184-C187-C188)</f>
        <v>0.86363636363636365</v>
      </c>
    </row>
    <row r="185" spans="2:5" x14ac:dyDescent="0.25">
      <c r="B185" s="22" t="s">
        <v>79</v>
      </c>
      <c r="C185" s="1">
        <v>551</v>
      </c>
      <c r="D185" s="43"/>
      <c r="E185" s="43"/>
    </row>
    <row r="186" spans="2:5" x14ac:dyDescent="0.25">
      <c r="B186" s="22" t="s">
        <v>80</v>
      </c>
      <c r="C186" s="1">
        <v>140</v>
      </c>
      <c r="D186" s="43"/>
      <c r="E186" s="43"/>
    </row>
    <row r="187" spans="2:5" x14ac:dyDescent="0.25">
      <c r="B187" s="7" t="s">
        <v>73</v>
      </c>
      <c r="C187" s="1">
        <v>24</v>
      </c>
      <c r="D187" s="43"/>
      <c r="E187" s="43"/>
    </row>
    <row r="188" spans="2:5" x14ac:dyDescent="0.25">
      <c r="B188" s="7" t="s">
        <v>74</v>
      </c>
      <c r="C188" s="1">
        <v>29</v>
      </c>
      <c r="D188" s="43"/>
      <c r="E188" s="43"/>
    </row>
    <row r="189" spans="2:5" x14ac:dyDescent="0.25">
      <c r="B189" s="7" t="s">
        <v>77</v>
      </c>
      <c r="C189" s="2">
        <v>44</v>
      </c>
      <c r="D189" s="43"/>
      <c r="E189" s="43"/>
    </row>
    <row r="190" spans="2:5" x14ac:dyDescent="0.25">
      <c r="B190" s="7" t="s">
        <v>75</v>
      </c>
      <c r="C190" s="2">
        <v>33</v>
      </c>
      <c r="D190" s="43"/>
      <c r="E190" s="43"/>
    </row>
    <row r="191" spans="2:5" x14ac:dyDescent="0.25">
      <c r="B191" s="7" t="s">
        <v>76</v>
      </c>
      <c r="C191" s="2">
        <v>10</v>
      </c>
      <c r="D191" s="43"/>
      <c r="E191" s="43"/>
    </row>
    <row r="192" spans="2:5" x14ac:dyDescent="0.25">
      <c r="B192" s="20" t="s">
        <v>12</v>
      </c>
      <c r="C192" s="11">
        <v>222</v>
      </c>
      <c r="D192" s="42">
        <f>C193/C192</f>
        <v>0.3963963963963964</v>
      </c>
      <c r="E192" s="42">
        <f>C193/(C192-C195-C197-C198)</f>
        <v>0.4251207729468599</v>
      </c>
    </row>
    <row r="193" spans="2:5" x14ac:dyDescent="0.25">
      <c r="B193" s="21" t="s">
        <v>79</v>
      </c>
      <c r="C193" s="2">
        <v>88</v>
      </c>
      <c r="D193" s="43"/>
      <c r="E193" s="43"/>
    </row>
    <row r="194" spans="2:5" x14ac:dyDescent="0.25">
      <c r="B194" s="21" t="s">
        <v>78</v>
      </c>
      <c r="C194" s="38">
        <v>1</v>
      </c>
      <c r="D194" s="43"/>
      <c r="E194" s="43"/>
    </row>
    <row r="195" spans="2:5" x14ac:dyDescent="0.25">
      <c r="B195" s="6" t="s">
        <v>74</v>
      </c>
      <c r="C195" s="2">
        <v>1</v>
      </c>
      <c r="D195" s="43"/>
      <c r="E195" s="43"/>
    </row>
    <row r="196" spans="2:5" x14ac:dyDescent="0.25">
      <c r="B196" s="21" t="s">
        <v>80</v>
      </c>
      <c r="C196" s="2">
        <v>133</v>
      </c>
      <c r="D196" s="43"/>
      <c r="E196" s="43"/>
    </row>
    <row r="197" spans="2:5" x14ac:dyDescent="0.25">
      <c r="B197" s="6" t="s">
        <v>73</v>
      </c>
      <c r="C197" s="2">
        <v>2</v>
      </c>
      <c r="D197" s="43"/>
      <c r="E197" s="43"/>
    </row>
    <row r="198" spans="2:5" x14ac:dyDescent="0.25">
      <c r="B198" s="6" t="s">
        <v>74</v>
      </c>
      <c r="C198" s="2">
        <v>12</v>
      </c>
      <c r="D198" s="43"/>
      <c r="E198" s="43"/>
    </row>
    <row r="199" spans="2:5" x14ac:dyDescent="0.25">
      <c r="B199" s="6" t="s">
        <v>77</v>
      </c>
      <c r="C199" s="2">
        <v>107</v>
      </c>
      <c r="D199" s="43"/>
      <c r="E199" s="43"/>
    </row>
    <row r="200" spans="2:5" x14ac:dyDescent="0.25">
      <c r="B200" s="6" t="s">
        <v>75</v>
      </c>
      <c r="C200" s="2">
        <v>11</v>
      </c>
      <c r="D200" s="43"/>
      <c r="E200" s="43"/>
    </row>
    <row r="201" spans="2:5" x14ac:dyDescent="0.25">
      <c r="B201" s="6" t="s">
        <v>76</v>
      </c>
      <c r="C201" s="2">
        <v>1</v>
      </c>
      <c r="D201" s="43"/>
      <c r="E201" s="43"/>
    </row>
    <row r="202" spans="2:5" x14ac:dyDescent="0.25">
      <c r="B202" s="20" t="s">
        <v>16</v>
      </c>
      <c r="C202" s="11">
        <v>61</v>
      </c>
      <c r="D202" s="42">
        <f>C203/C202</f>
        <v>0.36065573770491804</v>
      </c>
      <c r="E202" s="42">
        <f>C203/(C202-C205-C206)</f>
        <v>0.45833333333333331</v>
      </c>
    </row>
    <row r="203" spans="2:5" x14ac:dyDescent="0.25">
      <c r="B203" s="21" t="s">
        <v>79</v>
      </c>
      <c r="C203" s="2">
        <v>22</v>
      </c>
      <c r="D203" s="43"/>
      <c r="E203" s="43"/>
    </row>
    <row r="204" spans="2:5" x14ac:dyDescent="0.25">
      <c r="B204" s="21" t="s">
        <v>80</v>
      </c>
      <c r="C204" s="2">
        <v>39</v>
      </c>
      <c r="D204" s="43"/>
      <c r="E204" s="43"/>
    </row>
    <row r="205" spans="2:5" x14ac:dyDescent="0.25">
      <c r="B205" s="6" t="s">
        <v>73</v>
      </c>
      <c r="C205" s="2">
        <v>6</v>
      </c>
      <c r="D205" s="43"/>
      <c r="E205" s="43"/>
    </row>
    <row r="206" spans="2:5" x14ac:dyDescent="0.25">
      <c r="B206" s="6" t="s">
        <v>74</v>
      </c>
      <c r="C206" s="2">
        <v>7</v>
      </c>
      <c r="D206" s="43"/>
      <c r="E206" s="43"/>
    </row>
    <row r="207" spans="2:5" x14ac:dyDescent="0.25">
      <c r="B207" s="6" t="s">
        <v>77</v>
      </c>
      <c r="C207" s="2">
        <v>16</v>
      </c>
      <c r="D207" s="43"/>
      <c r="E207" s="43"/>
    </row>
    <row r="208" spans="2:5" x14ac:dyDescent="0.25">
      <c r="B208" s="6" t="s">
        <v>75</v>
      </c>
      <c r="C208" s="2">
        <v>9</v>
      </c>
      <c r="D208" s="43"/>
      <c r="E208" s="43"/>
    </row>
    <row r="209" spans="2:5" x14ac:dyDescent="0.25">
      <c r="B209" s="6" t="s">
        <v>76</v>
      </c>
      <c r="C209" s="2">
        <v>1</v>
      </c>
      <c r="D209" s="43"/>
      <c r="E209" s="43"/>
    </row>
    <row r="210" spans="2:5" x14ac:dyDescent="0.25">
      <c r="B210" s="20" t="s">
        <v>17</v>
      </c>
      <c r="C210" s="11">
        <v>31</v>
      </c>
      <c r="D210" s="42">
        <f>C211/C210</f>
        <v>0.77419354838709675</v>
      </c>
      <c r="E210" s="42">
        <f>C211/(C210-C213)</f>
        <v>0.8</v>
      </c>
    </row>
    <row r="211" spans="2:5" x14ac:dyDescent="0.25">
      <c r="B211" s="21" t="s">
        <v>79</v>
      </c>
      <c r="C211" s="2">
        <v>24</v>
      </c>
      <c r="D211" s="43"/>
      <c r="E211" s="43"/>
    </row>
    <row r="212" spans="2:5" x14ac:dyDescent="0.25">
      <c r="B212" s="21" t="s">
        <v>80</v>
      </c>
      <c r="C212" s="2">
        <v>7</v>
      </c>
      <c r="D212" s="43"/>
      <c r="E212" s="43"/>
    </row>
    <row r="213" spans="2:5" x14ac:dyDescent="0.25">
      <c r="B213" s="6" t="s">
        <v>73</v>
      </c>
      <c r="C213" s="2">
        <v>1</v>
      </c>
      <c r="D213" s="43"/>
      <c r="E213" s="43"/>
    </row>
    <row r="214" spans="2:5" x14ac:dyDescent="0.25">
      <c r="B214" s="6" t="s">
        <v>77</v>
      </c>
      <c r="C214" s="2">
        <v>3</v>
      </c>
      <c r="D214" s="43"/>
      <c r="E214" s="43"/>
    </row>
    <row r="215" spans="2:5" x14ac:dyDescent="0.25">
      <c r="B215" s="6" t="s">
        <v>75</v>
      </c>
      <c r="C215" s="2">
        <v>3</v>
      </c>
      <c r="D215" s="43"/>
      <c r="E215" s="43"/>
    </row>
    <row r="216" spans="2:5" x14ac:dyDescent="0.25">
      <c r="B216" s="20" t="s">
        <v>19</v>
      </c>
      <c r="C216" s="11">
        <v>114</v>
      </c>
      <c r="D216" s="42">
        <f>C217/C216</f>
        <v>0.72807017543859653</v>
      </c>
      <c r="E216" s="42">
        <f>C217/(C216-C219-C220)</f>
        <v>0.81372549019607843</v>
      </c>
    </row>
    <row r="217" spans="2:5" x14ac:dyDescent="0.25">
      <c r="B217" s="21" t="s">
        <v>79</v>
      </c>
      <c r="C217" s="2">
        <v>83</v>
      </c>
      <c r="D217" s="43"/>
      <c r="E217" s="43"/>
    </row>
    <row r="218" spans="2:5" x14ac:dyDescent="0.25">
      <c r="B218" s="21" t="s">
        <v>80</v>
      </c>
      <c r="C218" s="2">
        <v>31</v>
      </c>
      <c r="D218" s="43"/>
      <c r="E218" s="43"/>
    </row>
    <row r="219" spans="2:5" x14ac:dyDescent="0.25">
      <c r="B219" s="6" t="s">
        <v>73</v>
      </c>
      <c r="C219" s="2">
        <v>3</v>
      </c>
      <c r="D219" s="43"/>
      <c r="E219" s="43"/>
    </row>
    <row r="220" spans="2:5" x14ac:dyDescent="0.25">
      <c r="B220" s="6" t="s">
        <v>74</v>
      </c>
      <c r="C220" s="2">
        <v>9</v>
      </c>
      <c r="D220" s="43"/>
      <c r="E220" s="43"/>
    </row>
    <row r="221" spans="2:5" x14ac:dyDescent="0.25">
      <c r="B221" s="6" t="s">
        <v>77</v>
      </c>
      <c r="C221" s="2">
        <v>12</v>
      </c>
      <c r="D221" s="43"/>
      <c r="E221" s="43"/>
    </row>
    <row r="222" spans="2:5" x14ac:dyDescent="0.25">
      <c r="B222" s="6" t="s">
        <v>75</v>
      </c>
      <c r="C222" s="2">
        <v>4</v>
      </c>
      <c r="D222" s="43"/>
      <c r="E222" s="43"/>
    </row>
    <row r="223" spans="2:5" x14ac:dyDescent="0.25">
      <c r="B223" s="6" t="s">
        <v>76</v>
      </c>
      <c r="C223" s="2">
        <v>3</v>
      </c>
      <c r="D223" s="43"/>
      <c r="E223" s="43"/>
    </row>
    <row r="224" spans="2:5" x14ac:dyDescent="0.25">
      <c r="B224" s="20" t="s">
        <v>26</v>
      </c>
      <c r="C224" s="11">
        <v>244</v>
      </c>
      <c r="D224" s="42">
        <f>C225/C224</f>
        <v>0.57786885245901642</v>
      </c>
      <c r="E224" s="42">
        <f>C225/(C224-C227-C230-C231)</f>
        <v>0.77472527472527475</v>
      </c>
    </row>
    <row r="225" spans="2:5" x14ac:dyDescent="0.25">
      <c r="B225" s="21" t="s">
        <v>79</v>
      </c>
      <c r="C225" s="2">
        <v>141</v>
      </c>
      <c r="D225" s="43"/>
      <c r="E225" s="43"/>
    </row>
    <row r="226" spans="2:5" x14ac:dyDescent="0.25">
      <c r="B226" s="21" t="s">
        <v>78</v>
      </c>
      <c r="C226" s="38">
        <v>28</v>
      </c>
      <c r="D226" s="43"/>
      <c r="E226" s="43"/>
    </row>
    <row r="227" spans="2:5" x14ac:dyDescent="0.25">
      <c r="B227" s="6" t="s">
        <v>74</v>
      </c>
      <c r="C227" s="2">
        <v>25</v>
      </c>
      <c r="D227" s="43"/>
      <c r="E227" s="43"/>
    </row>
    <row r="228" spans="2:5" x14ac:dyDescent="0.25">
      <c r="B228" s="6" t="s">
        <v>76</v>
      </c>
      <c r="C228" s="2">
        <v>3</v>
      </c>
      <c r="D228" s="43"/>
      <c r="E228" s="43"/>
    </row>
    <row r="229" spans="2:5" x14ac:dyDescent="0.25">
      <c r="B229" s="21" t="s">
        <v>80</v>
      </c>
      <c r="C229" s="2">
        <v>75</v>
      </c>
      <c r="D229" s="43"/>
      <c r="E229" s="43"/>
    </row>
    <row r="230" spans="2:5" x14ac:dyDescent="0.25">
      <c r="B230" s="6" t="s">
        <v>73</v>
      </c>
      <c r="C230" s="2">
        <v>6</v>
      </c>
      <c r="D230" s="43"/>
      <c r="E230" s="43"/>
    </row>
    <row r="231" spans="2:5" x14ac:dyDescent="0.25">
      <c r="B231" s="6" t="s">
        <v>74</v>
      </c>
      <c r="C231" s="2">
        <v>31</v>
      </c>
      <c r="D231" s="43"/>
      <c r="E231" s="43"/>
    </row>
    <row r="232" spans="2:5" x14ac:dyDescent="0.25">
      <c r="B232" s="6" t="s">
        <v>77</v>
      </c>
      <c r="C232" s="2">
        <v>22</v>
      </c>
      <c r="D232" s="43"/>
      <c r="E232" s="43"/>
    </row>
    <row r="233" spans="2:5" x14ac:dyDescent="0.25">
      <c r="B233" s="6" t="s">
        <v>75</v>
      </c>
      <c r="C233" s="2">
        <v>9</v>
      </c>
      <c r="D233" s="43"/>
      <c r="E233" s="43"/>
    </row>
    <row r="234" spans="2:5" x14ac:dyDescent="0.25">
      <c r="B234" s="6" t="s">
        <v>76</v>
      </c>
      <c r="C234" s="2">
        <v>7</v>
      </c>
      <c r="D234" s="43"/>
      <c r="E234" s="43"/>
    </row>
    <row r="235" spans="2:5" x14ac:dyDescent="0.25">
      <c r="B235" s="20" t="s">
        <v>24</v>
      </c>
      <c r="C235" s="11">
        <v>93</v>
      </c>
      <c r="D235" s="42">
        <f>C236/C235</f>
        <v>0.65591397849462363</v>
      </c>
      <c r="E235" s="42">
        <f>C236/(C235-C238-C239)</f>
        <v>0.72619047619047616</v>
      </c>
    </row>
    <row r="236" spans="2:5" x14ac:dyDescent="0.25">
      <c r="B236" s="21" t="s">
        <v>79</v>
      </c>
      <c r="C236" s="2">
        <v>61</v>
      </c>
      <c r="D236" s="43"/>
      <c r="E236" s="43"/>
    </row>
    <row r="237" spans="2:5" x14ac:dyDescent="0.25">
      <c r="B237" s="21" t="s">
        <v>80</v>
      </c>
      <c r="C237" s="2">
        <v>32</v>
      </c>
      <c r="D237" s="43"/>
      <c r="E237" s="43"/>
    </row>
    <row r="238" spans="2:5" x14ac:dyDescent="0.25">
      <c r="B238" s="6" t="s">
        <v>73</v>
      </c>
      <c r="C238" s="2">
        <v>3</v>
      </c>
      <c r="D238" s="43"/>
      <c r="E238" s="43"/>
    </row>
    <row r="239" spans="2:5" x14ac:dyDescent="0.25">
      <c r="B239" s="6" t="s">
        <v>74</v>
      </c>
      <c r="C239" s="2">
        <v>6</v>
      </c>
      <c r="D239" s="43"/>
      <c r="E239" s="43"/>
    </row>
    <row r="240" spans="2:5" x14ac:dyDescent="0.25">
      <c r="B240" s="6" t="s">
        <v>77</v>
      </c>
      <c r="C240" s="2">
        <v>21</v>
      </c>
      <c r="D240" s="43"/>
      <c r="E240" s="43"/>
    </row>
    <row r="241" spans="2:5" x14ac:dyDescent="0.25">
      <c r="B241" s="6" t="s">
        <v>75</v>
      </c>
      <c r="C241" s="2">
        <v>2</v>
      </c>
      <c r="D241" s="43"/>
      <c r="E241" s="43"/>
    </row>
    <row r="242" spans="2:5" x14ac:dyDescent="0.25">
      <c r="B242" s="20" t="s">
        <v>27</v>
      </c>
      <c r="C242" s="11">
        <v>204</v>
      </c>
      <c r="D242" s="42">
        <f>C243/C242</f>
        <v>0.66176470588235292</v>
      </c>
      <c r="E242" s="42">
        <f>C243/(C242-C245-C249-C250)</f>
        <v>0.73369565217391308</v>
      </c>
    </row>
    <row r="243" spans="2:5" x14ac:dyDescent="0.25">
      <c r="B243" s="21" t="s">
        <v>79</v>
      </c>
      <c r="C243" s="2">
        <v>135</v>
      </c>
      <c r="D243" s="43"/>
      <c r="E243" s="43"/>
    </row>
    <row r="244" spans="2:5" x14ac:dyDescent="0.25">
      <c r="B244" s="21" t="s">
        <v>78</v>
      </c>
      <c r="C244" s="38">
        <v>6</v>
      </c>
      <c r="D244" s="43"/>
      <c r="E244" s="43"/>
    </row>
    <row r="245" spans="2:5" x14ac:dyDescent="0.25">
      <c r="B245" s="6" t="s">
        <v>74</v>
      </c>
      <c r="C245" s="2">
        <v>3</v>
      </c>
      <c r="D245" s="43"/>
      <c r="E245" s="43"/>
    </row>
    <row r="246" spans="2:5" x14ac:dyDescent="0.25">
      <c r="B246" s="6" t="s">
        <v>75</v>
      </c>
      <c r="C246" s="2">
        <v>1</v>
      </c>
      <c r="D246" s="43"/>
      <c r="E246" s="43"/>
    </row>
    <row r="247" spans="2:5" x14ac:dyDescent="0.25">
      <c r="B247" s="6" t="s">
        <v>76</v>
      </c>
      <c r="C247" s="2">
        <v>2</v>
      </c>
      <c r="D247" s="43"/>
      <c r="E247" s="43"/>
    </row>
    <row r="248" spans="2:5" x14ac:dyDescent="0.25">
      <c r="B248" s="21" t="s">
        <v>80</v>
      </c>
      <c r="C248" s="2">
        <v>63</v>
      </c>
      <c r="D248" s="43"/>
      <c r="E248" s="43"/>
    </row>
    <row r="249" spans="2:5" x14ac:dyDescent="0.25">
      <c r="B249" s="6" t="s">
        <v>73</v>
      </c>
      <c r="C249" s="2">
        <v>6</v>
      </c>
      <c r="D249" s="43"/>
      <c r="E249" s="43"/>
    </row>
    <row r="250" spans="2:5" x14ac:dyDescent="0.25">
      <c r="B250" s="6" t="s">
        <v>74</v>
      </c>
      <c r="C250" s="2">
        <v>11</v>
      </c>
      <c r="D250" s="43"/>
      <c r="E250" s="43"/>
    </row>
    <row r="251" spans="2:5" x14ac:dyDescent="0.25">
      <c r="B251" s="6" t="s">
        <v>77</v>
      </c>
      <c r="C251" s="2">
        <v>28</v>
      </c>
      <c r="D251" s="43"/>
      <c r="E251" s="43"/>
    </row>
    <row r="252" spans="2:5" x14ac:dyDescent="0.25">
      <c r="B252" s="6" t="s">
        <v>75</v>
      </c>
      <c r="C252" s="2">
        <v>15</v>
      </c>
      <c r="D252" s="43"/>
      <c r="E252" s="43"/>
    </row>
    <row r="253" spans="2:5" x14ac:dyDescent="0.25">
      <c r="B253" s="6" t="s">
        <v>76</v>
      </c>
      <c r="C253" s="2">
        <v>3</v>
      </c>
      <c r="D253" s="43"/>
      <c r="E253" s="43"/>
    </row>
    <row r="254" spans="2:5" x14ac:dyDescent="0.25">
      <c r="B254" s="20" t="s">
        <v>32</v>
      </c>
      <c r="C254" s="11">
        <v>124</v>
      </c>
      <c r="D254" s="42">
        <f>C255/C254</f>
        <v>0.69354838709677424</v>
      </c>
      <c r="E254" s="42">
        <f>C255/(C254-C257-C259-C260)</f>
        <v>0.86</v>
      </c>
    </row>
    <row r="255" spans="2:5" x14ac:dyDescent="0.25">
      <c r="B255" s="21" t="s">
        <v>79</v>
      </c>
      <c r="C255" s="2">
        <v>86</v>
      </c>
      <c r="D255" s="43"/>
      <c r="E255" s="43"/>
    </row>
    <row r="256" spans="2:5" x14ac:dyDescent="0.25">
      <c r="B256" s="21" t="s">
        <v>78</v>
      </c>
      <c r="C256" s="38">
        <v>2</v>
      </c>
      <c r="D256" s="43"/>
      <c r="E256" s="43"/>
    </row>
    <row r="257" spans="2:5" x14ac:dyDescent="0.25">
      <c r="B257" s="6" t="s">
        <v>74</v>
      </c>
      <c r="C257" s="2">
        <v>2</v>
      </c>
      <c r="D257" s="43"/>
      <c r="E257" s="43"/>
    </row>
    <row r="258" spans="2:5" x14ac:dyDescent="0.25">
      <c r="B258" s="21" t="s">
        <v>80</v>
      </c>
      <c r="C258" s="2">
        <v>36</v>
      </c>
      <c r="D258" s="43"/>
      <c r="E258" s="43"/>
    </row>
    <row r="259" spans="2:5" x14ac:dyDescent="0.25">
      <c r="B259" s="6" t="s">
        <v>73</v>
      </c>
      <c r="C259" s="2">
        <v>6</v>
      </c>
      <c r="D259" s="43"/>
      <c r="E259" s="43"/>
    </row>
    <row r="260" spans="2:5" x14ac:dyDescent="0.25">
      <c r="B260" s="6" t="s">
        <v>74</v>
      </c>
      <c r="C260" s="2">
        <v>16</v>
      </c>
      <c r="D260" s="43"/>
      <c r="E260" s="43"/>
    </row>
    <row r="261" spans="2:5" x14ac:dyDescent="0.25">
      <c r="B261" s="6" t="s">
        <v>77</v>
      </c>
      <c r="C261" s="2">
        <v>2</v>
      </c>
      <c r="D261" s="43"/>
      <c r="E261" s="43"/>
    </row>
    <row r="262" spans="2:5" x14ac:dyDescent="0.25">
      <c r="B262" s="6" t="s">
        <v>75</v>
      </c>
      <c r="C262" s="2">
        <v>4</v>
      </c>
      <c r="D262" s="43"/>
      <c r="E262" s="43"/>
    </row>
    <row r="263" spans="2:5" x14ac:dyDescent="0.25">
      <c r="B263" s="6" t="s">
        <v>76</v>
      </c>
      <c r="C263" s="2">
        <v>8</v>
      </c>
      <c r="D263" s="43"/>
      <c r="E263" s="43"/>
    </row>
    <row r="264" spans="2:5" x14ac:dyDescent="0.25">
      <c r="B264" s="20" t="s">
        <v>30</v>
      </c>
      <c r="C264" s="11">
        <v>306</v>
      </c>
      <c r="D264" s="42">
        <f>C265/C264</f>
        <v>0.74183006535947715</v>
      </c>
      <c r="E264" s="42">
        <f>C265/(C264-C267-C269-C270)</f>
        <v>0.81362007168458783</v>
      </c>
    </row>
    <row r="265" spans="2:5" x14ac:dyDescent="0.25">
      <c r="B265" s="21" t="s">
        <v>79</v>
      </c>
      <c r="C265" s="2">
        <v>227</v>
      </c>
      <c r="D265" s="43"/>
      <c r="E265" s="43"/>
    </row>
    <row r="266" spans="2:5" x14ac:dyDescent="0.25">
      <c r="B266" s="22" t="s">
        <v>78</v>
      </c>
      <c r="C266" s="39">
        <v>2</v>
      </c>
      <c r="D266" s="43"/>
      <c r="E266" s="43"/>
    </row>
    <row r="267" spans="2:5" x14ac:dyDescent="0.25">
      <c r="B267" s="7" t="s">
        <v>74</v>
      </c>
      <c r="C267" s="1">
        <v>2</v>
      </c>
      <c r="D267" s="43"/>
      <c r="E267" s="43"/>
    </row>
    <row r="268" spans="2:5" x14ac:dyDescent="0.25">
      <c r="B268" s="22" t="s">
        <v>80</v>
      </c>
      <c r="C268" s="1">
        <v>77</v>
      </c>
      <c r="D268" s="43"/>
      <c r="E268" s="43"/>
    </row>
    <row r="269" spans="2:5" x14ac:dyDescent="0.25">
      <c r="B269" s="7" t="s">
        <v>73</v>
      </c>
      <c r="C269" s="1">
        <v>7</v>
      </c>
      <c r="D269" s="43"/>
      <c r="E269" s="43"/>
    </row>
    <row r="270" spans="2:5" x14ac:dyDescent="0.25">
      <c r="B270" s="7" t="s">
        <v>74</v>
      </c>
      <c r="C270" s="1">
        <v>18</v>
      </c>
      <c r="D270" s="43"/>
      <c r="E270" s="43"/>
    </row>
    <row r="271" spans="2:5" x14ac:dyDescent="0.25">
      <c r="B271" s="7" t="s">
        <v>77</v>
      </c>
      <c r="C271" s="1">
        <v>40</v>
      </c>
      <c r="D271" s="43"/>
      <c r="E271" s="43"/>
    </row>
    <row r="272" spans="2:5" x14ac:dyDescent="0.25">
      <c r="B272" s="7" t="s">
        <v>75</v>
      </c>
      <c r="C272" s="1">
        <v>9</v>
      </c>
      <c r="D272" s="43"/>
      <c r="E272" s="43"/>
    </row>
    <row r="273" spans="2:5" x14ac:dyDescent="0.25">
      <c r="B273" s="7" t="s">
        <v>76</v>
      </c>
      <c r="C273" s="1">
        <v>3</v>
      </c>
      <c r="D273" s="43"/>
      <c r="E273" s="43"/>
    </row>
    <row r="274" spans="2:5" x14ac:dyDescent="0.25">
      <c r="B274" s="15" t="s">
        <v>31</v>
      </c>
      <c r="C274" s="19">
        <v>84</v>
      </c>
      <c r="D274" s="42">
        <f>C275/C274</f>
        <v>0.65476190476190477</v>
      </c>
      <c r="E274" s="42">
        <f>C275/(C274-C277-C278)</f>
        <v>0.7142857142857143</v>
      </c>
    </row>
    <row r="275" spans="2:5" x14ac:dyDescent="0.25">
      <c r="B275" s="22" t="s">
        <v>79</v>
      </c>
      <c r="C275" s="1">
        <v>55</v>
      </c>
      <c r="D275" s="43"/>
      <c r="E275" s="43"/>
    </row>
    <row r="276" spans="2:5" x14ac:dyDescent="0.25">
      <c r="B276" s="22" t="s">
        <v>80</v>
      </c>
      <c r="C276" s="1">
        <v>29</v>
      </c>
      <c r="D276" s="43"/>
      <c r="E276" s="43"/>
    </row>
    <row r="277" spans="2:5" x14ac:dyDescent="0.25">
      <c r="B277" s="7" t="s">
        <v>73</v>
      </c>
      <c r="C277" s="1">
        <v>1</v>
      </c>
      <c r="D277" s="43"/>
      <c r="E277" s="43"/>
    </row>
    <row r="278" spans="2:5" x14ac:dyDescent="0.25">
      <c r="B278" s="7" t="s">
        <v>74</v>
      </c>
      <c r="C278" s="1">
        <v>6</v>
      </c>
      <c r="D278" s="43"/>
      <c r="E278" s="43"/>
    </row>
    <row r="279" spans="2:5" x14ac:dyDescent="0.25">
      <c r="B279" s="7" t="s">
        <v>77</v>
      </c>
      <c r="C279" s="1">
        <v>9</v>
      </c>
      <c r="D279" s="43"/>
      <c r="E279" s="43"/>
    </row>
    <row r="280" spans="2:5" x14ac:dyDescent="0.25">
      <c r="B280" s="7" t="s">
        <v>75</v>
      </c>
      <c r="C280" s="1">
        <v>10</v>
      </c>
      <c r="D280" s="43"/>
      <c r="E280" s="43"/>
    </row>
    <row r="281" spans="2:5" x14ac:dyDescent="0.25">
      <c r="B281" s="6" t="s">
        <v>76</v>
      </c>
      <c r="C281" s="2">
        <v>3</v>
      </c>
      <c r="D281" s="43"/>
      <c r="E281" s="43"/>
    </row>
    <row r="282" spans="2:5" x14ac:dyDescent="0.25">
      <c r="B282" s="20" t="s">
        <v>35</v>
      </c>
      <c r="C282" s="11">
        <v>31</v>
      </c>
      <c r="D282" s="42">
        <f>C283/C282</f>
        <v>0.64516129032258063</v>
      </c>
      <c r="E282" s="42">
        <f>C283/(C282-C285-C286)</f>
        <v>0.7142857142857143</v>
      </c>
    </row>
    <row r="283" spans="2:5" x14ac:dyDescent="0.25">
      <c r="B283" s="21" t="s">
        <v>79</v>
      </c>
      <c r="C283" s="2">
        <v>20</v>
      </c>
      <c r="D283" s="43"/>
      <c r="E283" s="43"/>
    </row>
    <row r="284" spans="2:5" x14ac:dyDescent="0.25">
      <c r="B284" s="21" t="s">
        <v>80</v>
      </c>
      <c r="C284" s="2">
        <v>11</v>
      </c>
      <c r="D284" s="43"/>
      <c r="E284" s="43"/>
    </row>
    <row r="285" spans="2:5" x14ac:dyDescent="0.25">
      <c r="B285" s="6" t="s">
        <v>73</v>
      </c>
      <c r="C285" s="2">
        <v>1</v>
      </c>
      <c r="D285" s="43"/>
      <c r="E285" s="43"/>
    </row>
    <row r="286" spans="2:5" x14ac:dyDescent="0.25">
      <c r="B286" s="6" t="s">
        <v>74</v>
      </c>
      <c r="C286" s="2">
        <v>2</v>
      </c>
      <c r="D286" s="43"/>
      <c r="E286" s="43"/>
    </row>
    <row r="287" spans="2:5" x14ac:dyDescent="0.25">
      <c r="B287" s="6" t="s">
        <v>77</v>
      </c>
      <c r="C287" s="2">
        <v>2</v>
      </c>
      <c r="D287" s="43"/>
      <c r="E287" s="43"/>
    </row>
    <row r="288" spans="2:5" x14ac:dyDescent="0.25">
      <c r="B288" s="6" t="s">
        <v>75</v>
      </c>
      <c r="C288" s="2">
        <v>6</v>
      </c>
      <c r="D288" s="43"/>
      <c r="E288" s="43"/>
    </row>
    <row r="289" spans="2:5" x14ac:dyDescent="0.25">
      <c r="B289" s="20" t="s">
        <v>23</v>
      </c>
      <c r="C289" s="11">
        <v>1364</v>
      </c>
      <c r="D289" s="42">
        <f>C290/C289</f>
        <v>0.73973607038123168</v>
      </c>
      <c r="E289" s="42">
        <f>C290/(C289-C292-C296-C297)</f>
        <v>0.79199372056514916</v>
      </c>
    </row>
    <row r="290" spans="2:5" x14ac:dyDescent="0.25">
      <c r="B290" s="21" t="s">
        <v>79</v>
      </c>
      <c r="C290" s="2">
        <v>1009</v>
      </c>
      <c r="D290" s="43"/>
      <c r="E290" s="43"/>
    </row>
    <row r="291" spans="2:5" x14ac:dyDescent="0.25">
      <c r="B291" s="21" t="s">
        <v>78</v>
      </c>
      <c r="C291" s="38">
        <v>16</v>
      </c>
      <c r="D291" s="43"/>
      <c r="E291" s="43"/>
    </row>
    <row r="292" spans="2:5" x14ac:dyDescent="0.25">
      <c r="B292" s="6" t="s">
        <v>74</v>
      </c>
      <c r="C292" s="2">
        <v>8</v>
      </c>
      <c r="D292" s="43"/>
      <c r="E292" s="43"/>
    </row>
    <row r="293" spans="2:5" x14ac:dyDescent="0.25">
      <c r="B293" s="6" t="s">
        <v>75</v>
      </c>
      <c r="C293" s="2">
        <v>1</v>
      </c>
      <c r="D293" s="43"/>
      <c r="E293" s="43"/>
    </row>
    <row r="294" spans="2:5" x14ac:dyDescent="0.25">
      <c r="B294" s="6" t="s">
        <v>76</v>
      </c>
      <c r="C294" s="2">
        <v>7</v>
      </c>
      <c r="D294" s="43"/>
      <c r="E294" s="43"/>
    </row>
    <row r="295" spans="2:5" x14ac:dyDescent="0.25">
      <c r="B295" s="21" t="s">
        <v>80</v>
      </c>
      <c r="C295" s="2">
        <v>339</v>
      </c>
      <c r="D295" s="43"/>
      <c r="E295" s="43"/>
    </row>
    <row r="296" spans="2:5" x14ac:dyDescent="0.25">
      <c r="B296" s="6" t="s">
        <v>73</v>
      </c>
      <c r="C296" s="2">
        <v>31</v>
      </c>
      <c r="D296" s="43"/>
      <c r="E296" s="43"/>
    </row>
    <row r="297" spans="2:5" x14ac:dyDescent="0.25">
      <c r="B297" s="6" t="s">
        <v>74</v>
      </c>
      <c r="C297" s="2">
        <v>51</v>
      </c>
      <c r="D297" s="43"/>
      <c r="E297" s="43"/>
    </row>
    <row r="298" spans="2:5" x14ac:dyDescent="0.25">
      <c r="B298" s="6" t="s">
        <v>77</v>
      </c>
      <c r="C298" s="2">
        <v>167</v>
      </c>
      <c r="D298" s="43"/>
      <c r="E298" s="43"/>
    </row>
    <row r="299" spans="2:5" x14ac:dyDescent="0.25">
      <c r="B299" s="6" t="s">
        <v>75</v>
      </c>
      <c r="C299" s="2">
        <v>66</v>
      </c>
      <c r="D299" s="43"/>
      <c r="E299" s="43"/>
    </row>
    <row r="300" spans="2:5" x14ac:dyDescent="0.25">
      <c r="B300" s="6" t="s">
        <v>76</v>
      </c>
      <c r="C300" s="2">
        <v>24</v>
      </c>
      <c r="D300" s="43"/>
      <c r="E300" s="43"/>
    </row>
    <row r="301" spans="2:5" x14ac:dyDescent="0.25">
      <c r="B301" s="20" t="s">
        <v>1</v>
      </c>
      <c r="C301" s="11">
        <v>187</v>
      </c>
      <c r="D301" s="42">
        <f>C302/C301</f>
        <v>0.39037433155080214</v>
      </c>
      <c r="E301" s="42">
        <f>C302/(C301-C304-C305)</f>
        <v>0.41954022988505746</v>
      </c>
    </row>
    <row r="302" spans="2:5" x14ac:dyDescent="0.25">
      <c r="B302" s="21" t="s">
        <v>79</v>
      </c>
      <c r="C302" s="2">
        <v>73</v>
      </c>
      <c r="D302" s="43"/>
      <c r="E302" s="43"/>
    </row>
    <row r="303" spans="2:5" x14ac:dyDescent="0.25">
      <c r="B303" s="21" t="s">
        <v>80</v>
      </c>
      <c r="C303" s="2">
        <v>114</v>
      </c>
      <c r="D303" s="43"/>
      <c r="E303" s="43"/>
    </row>
    <row r="304" spans="2:5" x14ac:dyDescent="0.25">
      <c r="B304" s="6" t="s">
        <v>73</v>
      </c>
      <c r="C304" s="2">
        <v>4</v>
      </c>
      <c r="D304" s="43"/>
      <c r="E304" s="43"/>
    </row>
    <row r="305" spans="2:5" x14ac:dyDescent="0.25">
      <c r="B305" s="6" t="s">
        <v>74</v>
      </c>
      <c r="C305" s="2">
        <v>9</v>
      </c>
      <c r="D305" s="43"/>
      <c r="E305" s="43"/>
    </row>
    <row r="306" spans="2:5" x14ac:dyDescent="0.25">
      <c r="B306" s="6" t="s">
        <v>77</v>
      </c>
      <c r="C306" s="2">
        <v>83</v>
      </c>
      <c r="D306" s="43"/>
      <c r="E306" s="43"/>
    </row>
    <row r="307" spans="2:5" x14ac:dyDescent="0.25">
      <c r="B307" s="6" t="s">
        <v>75</v>
      </c>
      <c r="C307" s="2">
        <v>17</v>
      </c>
      <c r="D307" s="43"/>
      <c r="E307" s="43"/>
    </row>
    <row r="308" spans="2:5" x14ac:dyDescent="0.25">
      <c r="B308" s="6" t="s">
        <v>76</v>
      </c>
      <c r="C308" s="2">
        <v>1</v>
      </c>
      <c r="D308" s="43"/>
      <c r="E308" s="43"/>
    </row>
    <row r="309" spans="2:5" x14ac:dyDescent="0.25">
      <c r="B309" s="20" t="s">
        <v>37</v>
      </c>
      <c r="C309" s="11">
        <v>225</v>
      </c>
      <c r="D309" s="42">
        <f>C310/C309</f>
        <v>0.69333333333333336</v>
      </c>
      <c r="E309" s="42">
        <f>C310/(C309-C312-C313)</f>
        <v>0.77611940298507465</v>
      </c>
    </row>
    <row r="310" spans="2:5" x14ac:dyDescent="0.25">
      <c r="B310" s="21" t="s">
        <v>79</v>
      </c>
      <c r="C310" s="2">
        <v>156</v>
      </c>
      <c r="D310" s="43"/>
      <c r="E310" s="43"/>
    </row>
    <row r="311" spans="2:5" x14ac:dyDescent="0.25">
      <c r="B311" s="21" t="s">
        <v>80</v>
      </c>
      <c r="C311" s="2">
        <v>69</v>
      </c>
      <c r="D311" s="43"/>
      <c r="E311" s="43"/>
    </row>
    <row r="312" spans="2:5" x14ac:dyDescent="0.25">
      <c r="B312" s="6" t="s">
        <v>73</v>
      </c>
      <c r="C312" s="2">
        <v>15</v>
      </c>
      <c r="D312" s="43"/>
      <c r="E312" s="43"/>
    </row>
    <row r="313" spans="2:5" x14ac:dyDescent="0.25">
      <c r="B313" s="6" t="s">
        <v>74</v>
      </c>
      <c r="C313" s="2">
        <v>9</v>
      </c>
      <c r="D313" s="43"/>
      <c r="E313" s="43"/>
    </row>
    <row r="314" spans="2:5" x14ac:dyDescent="0.25">
      <c r="B314" s="6" t="s">
        <v>77</v>
      </c>
      <c r="C314" s="2">
        <v>31</v>
      </c>
      <c r="D314" s="43"/>
      <c r="E314" s="43"/>
    </row>
    <row r="315" spans="2:5" x14ac:dyDescent="0.25">
      <c r="B315" s="6" t="s">
        <v>75</v>
      </c>
      <c r="C315" s="2">
        <v>7</v>
      </c>
      <c r="D315" s="43"/>
      <c r="E315" s="43"/>
    </row>
    <row r="316" spans="2:5" x14ac:dyDescent="0.25">
      <c r="B316" s="6" t="s">
        <v>76</v>
      </c>
      <c r="C316" s="2">
        <v>7</v>
      </c>
      <c r="D316" s="43"/>
      <c r="E316" s="43"/>
    </row>
    <row r="317" spans="2:5" x14ac:dyDescent="0.25">
      <c r="B317" s="20" t="s">
        <v>40</v>
      </c>
      <c r="C317" s="11">
        <v>62</v>
      </c>
      <c r="D317" s="42">
        <f>C318/C317</f>
        <v>0.69354838709677424</v>
      </c>
      <c r="E317" s="42">
        <f>C318/(C317-C320-C322)</f>
        <v>0.7678571428571429</v>
      </c>
    </row>
    <row r="318" spans="2:5" x14ac:dyDescent="0.25">
      <c r="B318" s="21" t="s">
        <v>79</v>
      </c>
      <c r="C318" s="2">
        <v>43</v>
      </c>
      <c r="D318" s="43"/>
      <c r="E318" s="43"/>
    </row>
    <row r="319" spans="2:5" x14ac:dyDescent="0.25">
      <c r="B319" s="21" t="s">
        <v>78</v>
      </c>
      <c r="C319" s="38">
        <v>2</v>
      </c>
      <c r="D319" s="43"/>
      <c r="E319" s="43"/>
    </row>
    <row r="320" spans="2:5" x14ac:dyDescent="0.25">
      <c r="B320" s="6" t="s">
        <v>74</v>
      </c>
      <c r="C320" s="2">
        <v>2</v>
      </c>
      <c r="D320" s="43"/>
      <c r="E320" s="43"/>
    </row>
    <row r="321" spans="2:5" x14ac:dyDescent="0.25">
      <c r="B321" s="21" t="s">
        <v>80</v>
      </c>
      <c r="C321" s="2">
        <v>17</v>
      </c>
      <c r="D321" s="43"/>
      <c r="E321" s="43"/>
    </row>
    <row r="322" spans="2:5" x14ac:dyDescent="0.25">
      <c r="B322" s="6" t="s">
        <v>74</v>
      </c>
      <c r="C322" s="2">
        <v>4</v>
      </c>
      <c r="D322" s="43"/>
      <c r="E322" s="43"/>
    </row>
    <row r="323" spans="2:5" x14ac:dyDescent="0.25">
      <c r="B323" s="6" t="s">
        <v>77</v>
      </c>
      <c r="C323" s="2">
        <v>2</v>
      </c>
      <c r="D323" s="43"/>
      <c r="E323" s="43"/>
    </row>
    <row r="324" spans="2:5" x14ac:dyDescent="0.25">
      <c r="B324" s="6" t="s">
        <v>75</v>
      </c>
      <c r="C324" s="2">
        <v>3</v>
      </c>
      <c r="D324" s="43"/>
      <c r="E324" s="43"/>
    </row>
    <row r="325" spans="2:5" x14ac:dyDescent="0.25">
      <c r="B325" s="6" t="s">
        <v>76</v>
      </c>
      <c r="C325" s="2">
        <v>8</v>
      </c>
      <c r="D325" s="43"/>
      <c r="E325" s="43"/>
    </row>
    <row r="326" spans="2:5" x14ac:dyDescent="0.25">
      <c r="B326" s="20" t="s">
        <v>43</v>
      </c>
      <c r="C326" s="11">
        <v>93</v>
      </c>
      <c r="D326" s="42">
        <f>C327/C326</f>
        <v>0.5053763440860215</v>
      </c>
      <c r="E326" s="42">
        <f>C327/(C326-C329-C330)</f>
        <v>0.54651162790697672</v>
      </c>
    </row>
    <row r="327" spans="2:5" x14ac:dyDescent="0.25">
      <c r="B327" s="21" t="s">
        <v>79</v>
      </c>
      <c r="C327" s="2">
        <v>47</v>
      </c>
      <c r="D327" s="43"/>
      <c r="E327" s="43"/>
    </row>
    <row r="328" spans="2:5" x14ac:dyDescent="0.25">
      <c r="B328" s="21" t="s">
        <v>80</v>
      </c>
      <c r="C328" s="2">
        <v>46</v>
      </c>
      <c r="D328" s="43"/>
      <c r="E328" s="43"/>
    </row>
    <row r="329" spans="2:5" x14ac:dyDescent="0.25">
      <c r="B329" s="6" t="s">
        <v>73</v>
      </c>
      <c r="C329" s="2">
        <v>2</v>
      </c>
      <c r="D329" s="43"/>
      <c r="E329" s="43"/>
    </row>
    <row r="330" spans="2:5" x14ac:dyDescent="0.25">
      <c r="B330" s="6" t="s">
        <v>74</v>
      </c>
      <c r="C330" s="2">
        <v>5</v>
      </c>
      <c r="D330" s="43"/>
      <c r="E330" s="43"/>
    </row>
    <row r="331" spans="2:5" x14ac:dyDescent="0.25">
      <c r="B331" s="6" t="s">
        <v>77</v>
      </c>
      <c r="C331" s="2">
        <v>32</v>
      </c>
      <c r="D331" s="43"/>
      <c r="E331" s="43"/>
    </row>
    <row r="332" spans="2:5" x14ac:dyDescent="0.25">
      <c r="B332" s="6" t="s">
        <v>75</v>
      </c>
      <c r="C332" s="2">
        <v>6</v>
      </c>
      <c r="D332" s="43"/>
      <c r="E332" s="43"/>
    </row>
    <row r="333" spans="2:5" ht="13.8" thickBot="1" x14ac:dyDescent="0.3">
      <c r="B333" s="6" t="s">
        <v>76</v>
      </c>
      <c r="C333" s="2">
        <v>1</v>
      </c>
      <c r="D333" s="43"/>
      <c r="E333" s="43"/>
    </row>
    <row r="334" spans="2:5" ht="13.8" thickBot="1" x14ac:dyDescent="0.3">
      <c r="B334" s="69" t="s">
        <v>98</v>
      </c>
      <c r="C334" s="70">
        <v>1510</v>
      </c>
      <c r="D334" s="72">
        <f>(C336+C344+C356+C365+C378+C387+C395+C406+C416+C428)/C334</f>
        <v>0.60728476821192057</v>
      </c>
      <c r="E334" s="27">
        <f>(C336+C344+C356+C365+C378+C387+C395+C406+C416+C428)/(C334-C340-C346-C350-C351-C360-C361-C367-C368-C373-C374-C383-C391-C400-C401-C408-C412-C418-C419-C423-C432)</f>
        <v>0.66018718502519802</v>
      </c>
    </row>
    <row r="335" spans="2:5" x14ac:dyDescent="0.25">
      <c r="B335" s="20" t="s">
        <v>5</v>
      </c>
      <c r="C335" s="11">
        <v>31</v>
      </c>
      <c r="D335" s="42">
        <f>C336/C335</f>
        <v>0.80645161290322576</v>
      </c>
      <c r="E335" s="42">
        <f>C336/(C335-C340)</f>
        <v>0.86206896551724133</v>
      </c>
    </row>
    <row r="336" spans="2:5" x14ac:dyDescent="0.25">
      <c r="B336" s="21" t="s">
        <v>79</v>
      </c>
      <c r="C336" s="2">
        <v>25</v>
      </c>
      <c r="D336" s="2"/>
      <c r="E336" s="63"/>
    </row>
    <row r="337" spans="2:5" x14ac:dyDescent="0.25">
      <c r="B337" s="8" t="s">
        <v>78</v>
      </c>
      <c r="C337" s="2">
        <v>2</v>
      </c>
      <c r="D337" s="2"/>
      <c r="E337" s="63"/>
    </row>
    <row r="338" spans="2:5" x14ac:dyDescent="0.25">
      <c r="B338" s="7" t="s">
        <v>77</v>
      </c>
      <c r="C338" s="2">
        <v>2</v>
      </c>
      <c r="D338" s="2"/>
      <c r="E338" s="63"/>
    </row>
    <row r="339" spans="2:5" x14ac:dyDescent="0.25">
      <c r="B339" s="8" t="s">
        <v>80</v>
      </c>
      <c r="C339" s="2">
        <v>4</v>
      </c>
      <c r="D339" s="2"/>
      <c r="E339" s="63"/>
    </row>
    <row r="340" spans="2:5" x14ac:dyDescent="0.25">
      <c r="B340" s="7" t="s">
        <v>73</v>
      </c>
      <c r="C340" s="2">
        <v>2</v>
      </c>
      <c r="D340" s="2"/>
      <c r="E340" s="63"/>
    </row>
    <row r="341" spans="2:5" x14ac:dyDescent="0.25">
      <c r="B341" s="7" t="s">
        <v>77</v>
      </c>
      <c r="C341" s="2">
        <v>1</v>
      </c>
      <c r="D341" s="2"/>
      <c r="E341" s="63"/>
    </row>
    <row r="342" spans="2:5" x14ac:dyDescent="0.25">
      <c r="B342" s="7" t="s">
        <v>75</v>
      </c>
      <c r="C342" s="2">
        <v>1</v>
      </c>
      <c r="D342" s="2"/>
      <c r="E342" s="63"/>
    </row>
    <row r="343" spans="2:5" x14ac:dyDescent="0.25">
      <c r="B343" s="20" t="s">
        <v>7</v>
      </c>
      <c r="C343" s="11">
        <v>554</v>
      </c>
      <c r="D343" s="42">
        <f>C344/C343</f>
        <v>0.72924187725631773</v>
      </c>
      <c r="E343" s="42">
        <f>C344/(C343-C346-C350-C351)</f>
        <v>0.78446601941747574</v>
      </c>
    </row>
    <row r="344" spans="2:5" x14ac:dyDescent="0.25">
      <c r="B344" s="21" t="s">
        <v>79</v>
      </c>
      <c r="C344" s="2">
        <v>404</v>
      </c>
      <c r="D344" s="2"/>
      <c r="E344" s="63"/>
    </row>
    <row r="345" spans="2:5" x14ac:dyDescent="0.25">
      <c r="B345" s="8" t="s">
        <v>78</v>
      </c>
      <c r="C345" s="2">
        <v>16</v>
      </c>
      <c r="D345" s="2"/>
      <c r="E345" s="63"/>
    </row>
    <row r="346" spans="2:5" x14ac:dyDescent="0.25">
      <c r="B346" s="7" t="s">
        <v>73</v>
      </c>
      <c r="C346" s="2">
        <v>2</v>
      </c>
      <c r="D346" s="2"/>
      <c r="E346" s="63"/>
    </row>
    <row r="347" spans="2:5" x14ac:dyDescent="0.25">
      <c r="B347" s="7" t="s">
        <v>77</v>
      </c>
      <c r="C347" s="2">
        <v>9</v>
      </c>
      <c r="D347" s="2"/>
      <c r="E347" s="63"/>
    </row>
    <row r="348" spans="2:5" x14ac:dyDescent="0.25">
      <c r="B348" s="7" t="s">
        <v>75</v>
      </c>
      <c r="C348" s="2">
        <v>5</v>
      </c>
      <c r="D348" s="2"/>
      <c r="E348" s="63"/>
    </row>
    <row r="349" spans="2:5" x14ac:dyDescent="0.25">
      <c r="B349" s="8" t="s">
        <v>80</v>
      </c>
      <c r="C349" s="2">
        <v>134</v>
      </c>
      <c r="D349" s="2"/>
      <c r="E349" s="63"/>
    </row>
    <row r="350" spans="2:5" x14ac:dyDescent="0.25">
      <c r="B350" s="7" t="s">
        <v>73</v>
      </c>
      <c r="C350" s="2">
        <v>24</v>
      </c>
      <c r="D350" s="2"/>
      <c r="E350" s="63"/>
    </row>
    <row r="351" spans="2:5" x14ac:dyDescent="0.25">
      <c r="B351" s="7" t="s">
        <v>74</v>
      </c>
      <c r="C351" s="2">
        <v>13</v>
      </c>
      <c r="D351" s="2"/>
      <c r="E351" s="63"/>
    </row>
    <row r="352" spans="2:5" x14ac:dyDescent="0.25">
      <c r="B352" s="7" t="s">
        <v>77</v>
      </c>
      <c r="C352" s="2">
        <v>52</v>
      </c>
      <c r="D352" s="2"/>
      <c r="E352" s="63"/>
    </row>
    <row r="353" spans="2:5" x14ac:dyDescent="0.25">
      <c r="B353" s="7" t="s">
        <v>75</v>
      </c>
      <c r="C353" s="2">
        <v>43</v>
      </c>
      <c r="D353" s="2"/>
      <c r="E353" s="63"/>
    </row>
    <row r="354" spans="2:5" x14ac:dyDescent="0.25">
      <c r="B354" s="7" t="s">
        <v>76</v>
      </c>
      <c r="C354" s="2">
        <v>2</v>
      </c>
      <c r="D354" s="2"/>
      <c r="E354" s="63"/>
    </row>
    <row r="355" spans="2:5" x14ac:dyDescent="0.25">
      <c r="B355" s="20" t="s">
        <v>6</v>
      </c>
      <c r="C355" s="11">
        <v>57</v>
      </c>
      <c r="D355" s="42">
        <f>C356/C355</f>
        <v>0.77192982456140347</v>
      </c>
      <c r="E355" s="42">
        <f>C356/(C355-C360-C361)</f>
        <v>0.83018867924528306</v>
      </c>
    </row>
    <row r="356" spans="2:5" x14ac:dyDescent="0.25">
      <c r="B356" s="21" t="s">
        <v>79</v>
      </c>
      <c r="C356" s="2">
        <v>44</v>
      </c>
      <c r="D356" s="2"/>
      <c r="E356" s="63"/>
    </row>
    <row r="357" spans="2:5" x14ac:dyDescent="0.25">
      <c r="B357" s="8" t="s">
        <v>78</v>
      </c>
      <c r="C357" s="2">
        <v>1</v>
      </c>
      <c r="D357" s="2"/>
      <c r="E357" s="63"/>
    </row>
    <row r="358" spans="2:5" x14ac:dyDescent="0.25">
      <c r="B358" s="7" t="s">
        <v>77</v>
      </c>
      <c r="C358" s="2">
        <v>1</v>
      </c>
      <c r="D358" s="2"/>
      <c r="E358" s="63"/>
    </row>
    <row r="359" spans="2:5" x14ac:dyDescent="0.25">
      <c r="B359" s="8" t="s">
        <v>80</v>
      </c>
      <c r="C359" s="2">
        <v>12</v>
      </c>
      <c r="D359" s="2"/>
      <c r="E359" s="63"/>
    </row>
    <row r="360" spans="2:5" x14ac:dyDescent="0.25">
      <c r="B360" s="7" t="s">
        <v>73</v>
      </c>
      <c r="C360" s="2">
        <v>2</v>
      </c>
      <c r="D360" s="2"/>
      <c r="E360" s="63"/>
    </row>
    <row r="361" spans="2:5" x14ac:dyDescent="0.25">
      <c r="B361" s="7" t="s">
        <v>74</v>
      </c>
      <c r="C361" s="2">
        <v>2</v>
      </c>
      <c r="D361" s="2"/>
      <c r="E361" s="63"/>
    </row>
    <row r="362" spans="2:5" x14ac:dyDescent="0.25">
      <c r="B362" s="7" t="s">
        <v>77</v>
      </c>
      <c r="C362" s="2">
        <v>5</v>
      </c>
      <c r="D362" s="2"/>
      <c r="E362" s="63"/>
    </row>
    <row r="363" spans="2:5" x14ac:dyDescent="0.25">
      <c r="B363" s="7" t="s">
        <v>75</v>
      </c>
      <c r="C363" s="2">
        <v>3</v>
      </c>
      <c r="D363" s="2"/>
      <c r="E363" s="63"/>
    </row>
    <row r="364" spans="2:5" x14ac:dyDescent="0.25">
      <c r="B364" s="20" t="s">
        <v>10</v>
      </c>
      <c r="C364" s="11">
        <v>186</v>
      </c>
      <c r="D364" s="42">
        <f>C365/C364</f>
        <v>0.5161290322580645</v>
      </c>
      <c r="E364" s="42">
        <f>C365/(C364-C367-C368-C373-C374)</f>
        <v>0.5714285714285714</v>
      </c>
    </row>
    <row r="365" spans="2:5" x14ac:dyDescent="0.25">
      <c r="B365" s="21" t="s">
        <v>79</v>
      </c>
      <c r="C365" s="2">
        <v>96</v>
      </c>
      <c r="D365" s="2"/>
      <c r="E365" s="63"/>
    </row>
    <row r="366" spans="2:5" x14ac:dyDescent="0.25">
      <c r="B366" s="8" t="s">
        <v>78</v>
      </c>
      <c r="C366" s="2">
        <v>49</v>
      </c>
      <c r="D366" s="2"/>
      <c r="E366" s="63"/>
    </row>
    <row r="367" spans="2:5" x14ac:dyDescent="0.25">
      <c r="B367" s="7" t="s">
        <v>73</v>
      </c>
      <c r="C367" s="2">
        <v>6</v>
      </c>
      <c r="D367" s="2"/>
      <c r="E367" s="63"/>
    </row>
    <row r="368" spans="2:5" x14ac:dyDescent="0.25">
      <c r="B368" s="7" t="s">
        <v>74</v>
      </c>
      <c r="C368" s="2">
        <v>1</v>
      </c>
      <c r="D368" s="2"/>
      <c r="E368" s="63"/>
    </row>
    <row r="369" spans="2:5" x14ac:dyDescent="0.25">
      <c r="B369" s="7" t="s">
        <v>77</v>
      </c>
      <c r="C369" s="2">
        <v>32</v>
      </c>
      <c r="D369" s="2"/>
      <c r="E369" s="63"/>
    </row>
    <row r="370" spans="2:5" x14ac:dyDescent="0.25">
      <c r="B370" s="7" t="s">
        <v>75</v>
      </c>
      <c r="C370" s="2">
        <v>9</v>
      </c>
      <c r="D370" s="2"/>
      <c r="E370" s="63"/>
    </row>
    <row r="371" spans="2:5" x14ac:dyDescent="0.25">
      <c r="B371" s="7" t="s">
        <v>76</v>
      </c>
      <c r="C371" s="2">
        <v>1</v>
      </c>
      <c r="D371" s="2"/>
      <c r="E371" s="63"/>
    </row>
    <row r="372" spans="2:5" x14ac:dyDescent="0.25">
      <c r="B372" s="8" t="s">
        <v>80</v>
      </c>
      <c r="C372" s="2">
        <v>41</v>
      </c>
      <c r="D372" s="2"/>
      <c r="E372" s="63"/>
    </row>
    <row r="373" spans="2:5" x14ac:dyDescent="0.25">
      <c r="B373" s="7" t="s">
        <v>73</v>
      </c>
      <c r="C373" s="2">
        <v>9</v>
      </c>
      <c r="D373" s="2"/>
      <c r="E373" s="63"/>
    </row>
    <row r="374" spans="2:5" x14ac:dyDescent="0.25">
      <c r="B374" s="7" t="s">
        <v>74</v>
      </c>
      <c r="C374" s="2">
        <v>2</v>
      </c>
      <c r="D374" s="2"/>
      <c r="E374" s="63"/>
    </row>
    <row r="375" spans="2:5" x14ac:dyDescent="0.25">
      <c r="B375" s="7" t="s">
        <v>77</v>
      </c>
      <c r="C375" s="2">
        <v>14</v>
      </c>
      <c r="D375" s="2"/>
      <c r="E375" s="63"/>
    </row>
    <row r="376" spans="2:5" x14ac:dyDescent="0.25">
      <c r="B376" s="7" t="s">
        <v>75</v>
      </c>
      <c r="C376" s="2">
        <v>16</v>
      </c>
      <c r="D376" s="2"/>
      <c r="E376" s="63"/>
    </row>
    <row r="377" spans="2:5" x14ac:dyDescent="0.25">
      <c r="B377" s="20" t="s">
        <v>11</v>
      </c>
      <c r="C377" s="11">
        <v>115</v>
      </c>
      <c r="D377" s="42">
        <f>C378/C377</f>
        <v>0.66956521739130437</v>
      </c>
      <c r="E377" s="42">
        <f>C378/(C377-C383)</f>
        <v>0.76237623762376239</v>
      </c>
    </row>
    <row r="378" spans="2:5" x14ac:dyDescent="0.25">
      <c r="B378" s="21" t="s">
        <v>79</v>
      </c>
      <c r="C378" s="2">
        <v>77</v>
      </c>
      <c r="D378" s="2"/>
      <c r="E378" s="63"/>
    </row>
    <row r="379" spans="2:5" x14ac:dyDescent="0.25">
      <c r="B379" s="8" t="s">
        <v>78</v>
      </c>
      <c r="C379" s="2">
        <v>4</v>
      </c>
      <c r="D379" s="2"/>
      <c r="E379" s="63"/>
    </row>
    <row r="380" spans="2:5" x14ac:dyDescent="0.25">
      <c r="B380" s="7" t="s">
        <v>77</v>
      </c>
      <c r="C380" s="2">
        <v>3</v>
      </c>
      <c r="D380" s="2"/>
      <c r="E380" s="63"/>
    </row>
    <row r="381" spans="2:5" x14ac:dyDescent="0.25">
      <c r="B381" s="7" t="s">
        <v>75</v>
      </c>
      <c r="C381" s="2">
        <v>1</v>
      </c>
      <c r="D381" s="2"/>
      <c r="E381" s="63"/>
    </row>
    <row r="382" spans="2:5" x14ac:dyDescent="0.25">
      <c r="B382" s="8" t="s">
        <v>80</v>
      </c>
      <c r="C382" s="2">
        <v>34</v>
      </c>
      <c r="D382" s="2"/>
      <c r="E382" s="63"/>
    </row>
    <row r="383" spans="2:5" x14ac:dyDescent="0.25">
      <c r="B383" s="7" t="s">
        <v>73</v>
      </c>
      <c r="C383" s="2">
        <v>14</v>
      </c>
      <c r="D383" s="2"/>
      <c r="E383" s="63"/>
    </row>
    <row r="384" spans="2:5" x14ac:dyDescent="0.25">
      <c r="B384" s="7" t="s">
        <v>77</v>
      </c>
      <c r="C384" s="2">
        <v>4</v>
      </c>
      <c r="D384" s="2"/>
      <c r="E384" s="63"/>
    </row>
    <row r="385" spans="2:5" x14ac:dyDescent="0.25">
      <c r="B385" s="7" t="s">
        <v>75</v>
      </c>
      <c r="C385" s="2">
        <v>16</v>
      </c>
      <c r="D385" s="2"/>
      <c r="E385" s="63"/>
    </row>
    <row r="386" spans="2:5" x14ac:dyDescent="0.25">
      <c r="B386" s="20" t="s">
        <v>12</v>
      </c>
      <c r="C386" s="11">
        <v>57</v>
      </c>
      <c r="D386" s="42">
        <f>C387/C386</f>
        <v>0.22807017543859648</v>
      </c>
      <c r="E386" s="42">
        <f>C387/(C386-C391)</f>
        <v>0.23214285714285715</v>
      </c>
    </row>
    <row r="387" spans="2:5" x14ac:dyDescent="0.25">
      <c r="B387" s="21" t="s">
        <v>79</v>
      </c>
      <c r="C387" s="2">
        <v>13</v>
      </c>
      <c r="D387" s="2"/>
      <c r="E387" s="63"/>
    </row>
    <row r="388" spans="2:5" x14ac:dyDescent="0.25">
      <c r="B388" s="8" t="s">
        <v>78</v>
      </c>
      <c r="C388" s="2">
        <v>1</v>
      </c>
      <c r="D388" s="2"/>
      <c r="E388" s="63"/>
    </row>
    <row r="389" spans="2:5" x14ac:dyDescent="0.25">
      <c r="B389" s="7" t="s">
        <v>75</v>
      </c>
      <c r="C389" s="2">
        <v>1</v>
      </c>
      <c r="D389" s="2"/>
      <c r="E389" s="63"/>
    </row>
    <row r="390" spans="2:5" x14ac:dyDescent="0.25">
      <c r="B390" s="8" t="s">
        <v>80</v>
      </c>
      <c r="C390" s="2">
        <v>43</v>
      </c>
      <c r="D390" s="2"/>
      <c r="E390" s="63"/>
    </row>
    <row r="391" spans="2:5" x14ac:dyDescent="0.25">
      <c r="B391" s="7" t="s">
        <v>73</v>
      </c>
      <c r="C391" s="2">
        <v>1</v>
      </c>
      <c r="D391" s="2"/>
      <c r="E391" s="63"/>
    </row>
    <row r="392" spans="2:5" x14ac:dyDescent="0.25">
      <c r="B392" s="7" t="s">
        <v>77</v>
      </c>
      <c r="C392" s="2">
        <v>37</v>
      </c>
      <c r="D392" s="2"/>
      <c r="E392" s="63"/>
    </row>
    <row r="393" spans="2:5" x14ac:dyDescent="0.25">
      <c r="B393" s="7" t="s">
        <v>75</v>
      </c>
      <c r="C393" s="2">
        <v>5</v>
      </c>
      <c r="D393" s="2"/>
      <c r="E393" s="63"/>
    </row>
    <row r="394" spans="2:5" x14ac:dyDescent="0.25">
      <c r="B394" s="20" t="s">
        <v>22</v>
      </c>
      <c r="C394" s="11">
        <v>31</v>
      </c>
      <c r="D394" s="42">
        <f>C395/C394</f>
        <v>0.5161290322580645</v>
      </c>
      <c r="E394" s="42">
        <f>C395/(C394-C400-C401)</f>
        <v>0.5714285714285714</v>
      </c>
    </row>
    <row r="395" spans="2:5" x14ac:dyDescent="0.25">
      <c r="B395" s="21" t="s">
        <v>79</v>
      </c>
      <c r="C395" s="2">
        <v>16</v>
      </c>
      <c r="D395" s="2"/>
      <c r="E395" s="63"/>
    </row>
    <row r="396" spans="2:5" x14ac:dyDescent="0.25">
      <c r="B396" s="8" t="s">
        <v>78</v>
      </c>
      <c r="C396" s="2">
        <v>4</v>
      </c>
      <c r="D396" s="2"/>
      <c r="E396" s="63"/>
    </row>
    <row r="397" spans="2:5" x14ac:dyDescent="0.25">
      <c r="B397" s="7" t="s">
        <v>77</v>
      </c>
      <c r="C397" s="2">
        <v>3</v>
      </c>
      <c r="D397" s="2"/>
      <c r="E397" s="63"/>
    </row>
    <row r="398" spans="2:5" x14ac:dyDescent="0.25">
      <c r="B398" s="7" t="s">
        <v>75</v>
      </c>
      <c r="C398" s="2">
        <v>1</v>
      </c>
      <c r="D398" s="2"/>
      <c r="E398" s="63"/>
    </row>
    <row r="399" spans="2:5" x14ac:dyDescent="0.25">
      <c r="B399" s="8" t="s">
        <v>80</v>
      </c>
      <c r="C399" s="2">
        <v>11</v>
      </c>
      <c r="D399" s="2"/>
      <c r="E399" s="63"/>
    </row>
    <row r="400" spans="2:5" x14ac:dyDescent="0.25">
      <c r="B400" s="7" t="s">
        <v>73</v>
      </c>
      <c r="C400" s="2">
        <v>2</v>
      </c>
      <c r="D400" s="2"/>
      <c r="E400" s="63"/>
    </row>
    <row r="401" spans="2:5" x14ac:dyDescent="0.25">
      <c r="B401" s="7" t="s">
        <v>74</v>
      </c>
      <c r="C401" s="2">
        <v>1</v>
      </c>
      <c r="D401" s="2"/>
      <c r="E401" s="63"/>
    </row>
    <row r="402" spans="2:5" x14ac:dyDescent="0.25">
      <c r="B402" s="7" t="s">
        <v>77</v>
      </c>
      <c r="C402" s="2">
        <v>4</v>
      </c>
      <c r="D402" s="2"/>
      <c r="E402" s="63"/>
    </row>
    <row r="403" spans="2:5" x14ac:dyDescent="0.25">
      <c r="B403" s="7" t="s">
        <v>75</v>
      </c>
      <c r="C403" s="2">
        <v>2</v>
      </c>
      <c r="D403" s="2"/>
      <c r="E403" s="63"/>
    </row>
    <row r="404" spans="2:5" x14ac:dyDescent="0.25">
      <c r="B404" s="7" t="s">
        <v>76</v>
      </c>
      <c r="C404" s="2">
        <v>2</v>
      </c>
      <c r="D404" s="2"/>
      <c r="E404" s="63"/>
    </row>
    <row r="405" spans="2:5" x14ac:dyDescent="0.25">
      <c r="B405" s="20" t="s">
        <v>23</v>
      </c>
      <c r="C405" s="11">
        <v>161</v>
      </c>
      <c r="D405" s="42">
        <f>C406/C405</f>
        <v>0.49068322981366458</v>
      </c>
      <c r="E405" s="42">
        <f>C406/(C405-C408-C412)</f>
        <v>0.5163398692810458</v>
      </c>
    </row>
    <row r="406" spans="2:5" x14ac:dyDescent="0.25">
      <c r="B406" s="8" t="s">
        <v>79</v>
      </c>
      <c r="C406" s="2">
        <v>79</v>
      </c>
      <c r="D406" s="2"/>
      <c r="E406" s="63"/>
    </row>
    <row r="407" spans="2:5" x14ac:dyDescent="0.25">
      <c r="B407" s="8" t="s">
        <v>78</v>
      </c>
      <c r="C407" s="2">
        <v>51</v>
      </c>
      <c r="D407" s="2"/>
      <c r="E407" s="63"/>
    </row>
    <row r="408" spans="2:5" x14ac:dyDescent="0.25">
      <c r="B408" s="7" t="s">
        <v>73</v>
      </c>
      <c r="C408" s="2">
        <v>2</v>
      </c>
      <c r="D408" s="2"/>
      <c r="E408" s="63"/>
    </row>
    <row r="409" spans="2:5" x14ac:dyDescent="0.25">
      <c r="B409" s="7" t="s">
        <v>77</v>
      </c>
      <c r="C409" s="2">
        <v>39</v>
      </c>
      <c r="D409" s="2"/>
      <c r="E409" s="63"/>
    </row>
    <row r="410" spans="2:5" x14ac:dyDescent="0.25">
      <c r="B410" s="7" t="s">
        <v>75</v>
      </c>
      <c r="C410" s="2">
        <v>9</v>
      </c>
      <c r="D410" s="2"/>
      <c r="E410" s="63"/>
    </row>
    <row r="411" spans="2:5" x14ac:dyDescent="0.25">
      <c r="B411" s="8" t="s">
        <v>80</v>
      </c>
      <c r="C411" s="2">
        <v>32</v>
      </c>
      <c r="D411" s="2"/>
      <c r="E411" s="63"/>
    </row>
    <row r="412" spans="2:5" x14ac:dyDescent="0.25">
      <c r="B412" s="7" t="s">
        <v>73</v>
      </c>
      <c r="C412" s="2">
        <v>6</v>
      </c>
      <c r="D412" s="2"/>
      <c r="E412" s="63"/>
    </row>
    <row r="413" spans="2:5" x14ac:dyDescent="0.25">
      <c r="B413" s="7" t="s">
        <v>77</v>
      </c>
      <c r="C413" s="2">
        <v>11</v>
      </c>
      <c r="D413" s="2"/>
      <c r="E413" s="63"/>
    </row>
    <row r="414" spans="2:5" x14ac:dyDescent="0.25">
      <c r="B414" s="7" t="s">
        <v>75</v>
      </c>
      <c r="C414" s="2">
        <v>15</v>
      </c>
      <c r="D414" s="2"/>
      <c r="E414" s="63"/>
    </row>
    <row r="415" spans="2:5" x14ac:dyDescent="0.25">
      <c r="B415" s="20" t="s">
        <v>1</v>
      </c>
      <c r="C415" s="11">
        <v>266</v>
      </c>
      <c r="D415" s="42">
        <f>C416/C415</f>
        <v>0.4924812030075188</v>
      </c>
      <c r="E415" s="42">
        <f>C416/(C415-C418-C419-C423)</f>
        <v>0.54356846473029041</v>
      </c>
    </row>
    <row r="416" spans="2:5" x14ac:dyDescent="0.25">
      <c r="B416" s="21" t="s">
        <v>79</v>
      </c>
      <c r="C416" s="2">
        <v>131</v>
      </c>
      <c r="D416" s="2"/>
      <c r="E416" s="63"/>
    </row>
    <row r="417" spans="2:5" x14ac:dyDescent="0.25">
      <c r="B417" s="8" t="s">
        <v>78</v>
      </c>
      <c r="C417" s="2">
        <v>44</v>
      </c>
      <c r="D417" s="2"/>
      <c r="E417" s="63"/>
    </row>
    <row r="418" spans="2:5" x14ac:dyDescent="0.25">
      <c r="B418" s="7" t="s">
        <v>73</v>
      </c>
      <c r="C418" s="2">
        <v>7</v>
      </c>
      <c r="D418" s="2"/>
      <c r="E418" s="63"/>
    </row>
    <row r="419" spans="2:5" x14ac:dyDescent="0.25">
      <c r="B419" s="7" t="s">
        <v>74</v>
      </c>
      <c r="C419" s="2">
        <v>2</v>
      </c>
      <c r="D419" s="2"/>
      <c r="E419" s="63"/>
    </row>
    <row r="420" spans="2:5" x14ac:dyDescent="0.25">
      <c r="B420" s="7" t="s">
        <v>77</v>
      </c>
      <c r="C420" s="2">
        <v>27</v>
      </c>
      <c r="D420" s="2"/>
      <c r="E420" s="63"/>
    </row>
    <row r="421" spans="2:5" x14ac:dyDescent="0.25">
      <c r="B421" s="7" t="s">
        <v>75</v>
      </c>
      <c r="C421" s="2">
        <v>8</v>
      </c>
      <c r="D421" s="2"/>
      <c r="E421" s="63"/>
    </row>
    <row r="422" spans="2:5" x14ac:dyDescent="0.25">
      <c r="B422" s="8" t="s">
        <v>80</v>
      </c>
      <c r="C422" s="2">
        <v>91</v>
      </c>
      <c r="D422" s="2"/>
      <c r="E422" s="63"/>
    </row>
    <row r="423" spans="2:5" x14ac:dyDescent="0.25">
      <c r="B423" s="7" t="s">
        <v>73</v>
      </c>
      <c r="C423" s="2">
        <v>16</v>
      </c>
      <c r="D423" s="2"/>
      <c r="E423" s="63"/>
    </row>
    <row r="424" spans="2:5" x14ac:dyDescent="0.25">
      <c r="B424" s="7" t="s">
        <v>77</v>
      </c>
      <c r="C424" s="2">
        <v>55</v>
      </c>
      <c r="D424" s="2"/>
      <c r="E424" s="63"/>
    </row>
    <row r="425" spans="2:5" x14ac:dyDescent="0.25">
      <c r="B425" s="7" t="s">
        <v>75</v>
      </c>
      <c r="C425" s="2">
        <v>19</v>
      </c>
      <c r="D425" s="2"/>
      <c r="E425" s="63"/>
    </row>
    <row r="426" spans="2:5" x14ac:dyDescent="0.25">
      <c r="B426" s="7" t="s">
        <v>76</v>
      </c>
      <c r="C426" s="2">
        <v>1</v>
      </c>
      <c r="D426" s="2"/>
      <c r="E426" s="63"/>
    </row>
    <row r="427" spans="2:5" x14ac:dyDescent="0.25">
      <c r="B427" s="20" t="s">
        <v>37</v>
      </c>
      <c r="C427" s="11">
        <v>52</v>
      </c>
      <c r="D427" s="42">
        <f>C428/C427</f>
        <v>0.61538461538461542</v>
      </c>
      <c r="E427" s="42">
        <f>C428/(C427-C432)</f>
        <v>0.71111111111111114</v>
      </c>
    </row>
    <row r="428" spans="2:5" x14ac:dyDescent="0.25">
      <c r="B428" s="21" t="s">
        <v>79</v>
      </c>
      <c r="C428" s="2">
        <v>32</v>
      </c>
      <c r="D428" s="2"/>
      <c r="E428" s="63"/>
    </row>
    <row r="429" spans="2:5" x14ac:dyDescent="0.25">
      <c r="B429" s="8" t="s">
        <v>78</v>
      </c>
      <c r="C429" s="2">
        <v>1</v>
      </c>
      <c r="D429" s="2"/>
      <c r="E429" s="63"/>
    </row>
    <row r="430" spans="2:5" x14ac:dyDescent="0.25">
      <c r="B430" s="7" t="s">
        <v>77</v>
      </c>
      <c r="C430" s="2">
        <v>1</v>
      </c>
      <c r="D430" s="2"/>
      <c r="E430" s="63"/>
    </row>
    <row r="431" spans="2:5" x14ac:dyDescent="0.25">
      <c r="B431" s="8" t="s">
        <v>80</v>
      </c>
      <c r="C431" s="2">
        <v>19</v>
      </c>
      <c r="D431" s="2"/>
      <c r="E431" s="63"/>
    </row>
    <row r="432" spans="2:5" x14ac:dyDescent="0.25">
      <c r="B432" s="7" t="s">
        <v>73</v>
      </c>
      <c r="C432" s="2">
        <v>7</v>
      </c>
      <c r="D432" s="2"/>
      <c r="E432" s="63"/>
    </row>
    <row r="433" spans="2:5" x14ac:dyDescent="0.25">
      <c r="B433" s="7" t="s">
        <v>77</v>
      </c>
      <c r="C433" s="2">
        <v>3</v>
      </c>
      <c r="D433" s="2"/>
      <c r="E433" s="63"/>
    </row>
    <row r="434" spans="2:5" ht="13.8" thickBot="1" x14ac:dyDescent="0.3">
      <c r="B434" s="35" t="s">
        <v>75</v>
      </c>
      <c r="C434" s="68">
        <v>9</v>
      </c>
      <c r="D434" s="68"/>
      <c r="E434" s="64"/>
    </row>
    <row r="435" spans="2:5" ht="13.8" thickBot="1" x14ac:dyDescent="0.3">
      <c r="B435" s="17" t="s">
        <v>56</v>
      </c>
      <c r="C435" s="9">
        <v>2760</v>
      </c>
      <c r="D435" s="27">
        <f>(C437+C443+C452+C461+C471+C483+C496+C503+C512+C522+C534+C547+C557+C567+C579+C584)/C435</f>
        <v>0.5</v>
      </c>
      <c r="E435" s="27">
        <f>(C437+C443+C452+C461+C471+C483+C496+C503+C512+C522+C534+C547+C557+C567+C579)/(C435-C439-C440-C445-C448-C449-C454-C457-C458-C463-C466-C467-C473-C477-C478-C485-C490-C491-C498-C499-C505-C507-C508-C514-C517-C518-C524-C528-C529-C536-C541-C542-C549-C552-C553-C559-C561-C562-C569-C573-C574-C581-C582-C586-C589-C590)</f>
        <v>0.84610630407911003</v>
      </c>
    </row>
    <row r="436" spans="2:5" x14ac:dyDescent="0.25">
      <c r="B436" s="10" t="s">
        <v>3</v>
      </c>
      <c r="C436" s="11">
        <v>48</v>
      </c>
      <c r="D436" s="42">
        <f>C437/C436</f>
        <v>0.72916666666666663</v>
      </c>
      <c r="E436" s="42">
        <f>C437/(C436-C439-C440)</f>
        <v>0.94594594594594594</v>
      </c>
    </row>
    <row r="437" spans="2:5" x14ac:dyDescent="0.25">
      <c r="B437" s="21" t="s">
        <v>79</v>
      </c>
      <c r="C437" s="2">
        <v>35</v>
      </c>
      <c r="D437" s="43"/>
      <c r="E437" s="43"/>
    </row>
    <row r="438" spans="2:5" x14ac:dyDescent="0.25">
      <c r="B438" s="21" t="s">
        <v>80</v>
      </c>
      <c r="C438" s="2">
        <v>13</v>
      </c>
      <c r="D438" s="43"/>
      <c r="E438" s="43"/>
    </row>
    <row r="439" spans="2:5" x14ac:dyDescent="0.25">
      <c r="B439" s="7" t="s">
        <v>73</v>
      </c>
      <c r="C439" s="1">
        <v>2</v>
      </c>
      <c r="D439" s="43"/>
      <c r="E439" s="43"/>
    </row>
    <row r="440" spans="2:5" x14ac:dyDescent="0.25">
      <c r="B440" s="7" t="s">
        <v>74</v>
      </c>
      <c r="C440" s="1">
        <v>9</v>
      </c>
      <c r="D440" s="43"/>
      <c r="E440" s="43"/>
    </row>
    <row r="441" spans="2:5" x14ac:dyDescent="0.25">
      <c r="B441" s="7" t="s">
        <v>77</v>
      </c>
      <c r="C441" s="1">
        <v>2</v>
      </c>
      <c r="D441" s="43"/>
      <c r="E441" s="43"/>
    </row>
    <row r="442" spans="2:5" x14ac:dyDescent="0.25">
      <c r="B442" s="15" t="s">
        <v>4</v>
      </c>
      <c r="C442" s="19">
        <v>41</v>
      </c>
      <c r="D442" s="42">
        <f>C443/C442</f>
        <v>0.34146341463414637</v>
      </c>
      <c r="E442" s="42">
        <f>C443/(C442-C445-C448-C450)</f>
        <v>0.60869565217391308</v>
      </c>
    </row>
    <row r="443" spans="2:5" x14ac:dyDescent="0.25">
      <c r="B443" s="22" t="s">
        <v>79</v>
      </c>
      <c r="C443" s="1">
        <v>14</v>
      </c>
      <c r="D443" s="43"/>
      <c r="E443" s="43"/>
    </row>
    <row r="444" spans="2:5" x14ac:dyDescent="0.25">
      <c r="B444" s="22" t="s">
        <v>78</v>
      </c>
      <c r="C444" s="39">
        <v>10</v>
      </c>
      <c r="D444" s="43"/>
      <c r="E444" s="43"/>
    </row>
    <row r="445" spans="2:5" x14ac:dyDescent="0.25">
      <c r="B445" s="7" t="s">
        <v>74</v>
      </c>
      <c r="C445" s="1">
        <v>9</v>
      </c>
      <c r="D445" s="43"/>
      <c r="E445" s="43"/>
    </row>
    <row r="446" spans="2:5" x14ac:dyDescent="0.25">
      <c r="B446" s="7" t="s">
        <v>75</v>
      </c>
      <c r="C446" s="1">
        <v>1</v>
      </c>
      <c r="D446" s="43"/>
      <c r="E446" s="43"/>
    </row>
    <row r="447" spans="2:5" x14ac:dyDescent="0.25">
      <c r="B447" s="22" t="s">
        <v>80</v>
      </c>
      <c r="C447" s="1">
        <v>17</v>
      </c>
      <c r="D447" s="43"/>
      <c r="E447" s="43"/>
    </row>
    <row r="448" spans="2:5" x14ac:dyDescent="0.25">
      <c r="B448" s="7" t="s">
        <v>73</v>
      </c>
      <c r="C448" s="1">
        <v>7</v>
      </c>
      <c r="D448" s="43"/>
      <c r="E448" s="43"/>
    </row>
    <row r="449" spans="2:5" x14ac:dyDescent="0.25">
      <c r="B449" s="7" t="s">
        <v>74</v>
      </c>
      <c r="C449" s="1">
        <v>8</v>
      </c>
      <c r="D449" s="43"/>
      <c r="E449" s="43"/>
    </row>
    <row r="450" spans="2:5" x14ac:dyDescent="0.25">
      <c r="B450" s="7" t="s">
        <v>76</v>
      </c>
      <c r="C450" s="1">
        <v>2</v>
      </c>
      <c r="D450" s="43"/>
      <c r="E450" s="43"/>
    </row>
    <row r="451" spans="2:5" x14ac:dyDescent="0.25">
      <c r="B451" s="15" t="s">
        <v>14</v>
      </c>
      <c r="C451" s="19">
        <v>108</v>
      </c>
      <c r="D451" s="42">
        <f>C452/C451</f>
        <v>0.49074074074074076</v>
      </c>
      <c r="E451" s="42">
        <f>C452/(C451-C454-C457-C458)</f>
        <v>0.89830508474576276</v>
      </c>
    </row>
    <row r="452" spans="2:5" x14ac:dyDescent="0.25">
      <c r="B452" s="22" t="s">
        <v>79</v>
      </c>
      <c r="C452" s="1">
        <v>53</v>
      </c>
      <c r="D452" s="43"/>
      <c r="E452" s="43"/>
    </row>
    <row r="453" spans="2:5" x14ac:dyDescent="0.25">
      <c r="B453" s="22" t="s">
        <v>78</v>
      </c>
      <c r="C453" s="39">
        <v>20</v>
      </c>
      <c r="D453" s="43"/>
      <c r="E453" s="43"/>
    </row>
    <row r="454" spans="2:5" x14ac:dyDescent="0.25">
      <c r="B454" s="7" t="s">
        <v>74</v>
      </c>
      <c r="C454" s="1">
        <v>16</v>
      </c>
      <c r="D454" s="43"/>
      <c r="E454" s="43"/>
    </row>
    <row r="455" spans="2:5" x14ac:dyDescent="0.25">
      <c r="B455" s="7" t="s">
        <v>76</v>
      </c>
      <c r="C455" s="1">
        <v>4</v>
      </c>
      <c r="D455" s="43"/>
      <c r="E455" s="43"/>
    </row>
    <row r="456" spans="2:5" x14ac:dyDescent="0.25">
      <c r="B456" s="22" t="s">
        <v>80</v>
      </c>
      <c r="C456" s="1">
        <v>35</v>
      </c>
      <c r="D456" s="43"/>
      <c r="E456" s="43"/>
    </row>
    <row r="457" spans="2:5" x14ac:dyDescent="0.25">
      <c r="B457" s="7" t="s">
        <v>73</v>
      </c>
      <c r="C457" s="1">
        <v>8</v>
      </c>
      <c r="D457" s="43"/>
      <c r="E457" s="43"/>
    </row>
    <row r="458" spans="2:5" x14ac:dyDescent="0.25">
      <c r="B458" s="7" t="s">
        <v>74</v>
      </c>
      <c r="C458" s="1">
        <v>25</v>
      </c>
      <c r="D458" s="43"/>
      <c r="E458" s="43"/>
    </row>
    <row r="459" spans="2:5" x14ac:dyDescent="0.25">
      <c r="B459" s="7" t="s">
        <v>76</v>
      </c>
      <c r="C459" s="1">
        <v>2</v>
      </c>
      <c r="D459" s="43"/>
      <c r="E459" s="43"/>
    </row>
    <row r="460" spans="2:5" x14ac:dyDescent="0.25">
      <c r="B460" s="15" t="s">
        <v>5</v>
      </c>
      <c r="C460" s="19">
        <v>61</v>
      </c>
      <c r="D460" s="42">
        <f>C461/C460</f>
        <v>0.49180327868852458</v>
      </c>
      <c r="E460" s="42">
        <f>C461/(C460-C463-C466-C467)</f>
        <v>0.8571428571428571</v>
      </c>
    </row>
    <row r="461" spans="2:5" x14ac:dyDescent="0.25">
      <c r="B461" s="22" t="s">
        <v>79</v>
      </c>
      <c r="C461" s="1">
        <v>30</v>
      </c>
      <c r="D461" s="43"/>
      <c r="E461" s="43"/>
    </row>
    <row r="462" spans="2:5" x14ac:dyDescent="0.25">
      <c r="B462" s="22" t="s">
        <v>78</v>
      </c>
      <c r="C462" s="39">
        <v>8</v>
      </c>
      <c r="D462" s="43"/>
      <c r="E462" s="43"/>
    </row>
    <row r="463" spans="2:5" x14ac:dyDescent="0.25">
      <c r="B463" s="7" t="s">
        <v>74</v>
      </c>
      <c r="C463" s="1">
        <v>7</v>
      </c>
      <c r="D463" s="43"/>
      <c r="E463" s="43"/>
    </row>
    <row r="464" spans="2:5" x14ac:dyDescent="0.25">
      <c r="B464" s="7" t="s">
        <v>77</v>
      </c>
      <c r="C464" s="1">
        <v>1</v>
      </c>
      <c r="D464" s="43"/>
      <c r="E464" s="43"/>
    </row>
    <row r="465" spans="2:5" x14ac:dyDescent="0.25">
      <c r="B465" s="22" t="s">
        <v>80</v>
      </c>
      <c r="C465" s="1">
        <v>23</v>
      </c>
      <c r="D465" s="43"/>
      <c r="E465" s="43"/>
    </row>
    <row r="466" spans="2:5" x14ac:dyDescent="0.25">
      <c r="B466" s="7" t="s">
        <v>73</v>
      </c>
      <c r="C466" s="1">
        <v>2</v>
      </c>
      <c r="D466" s="43"/>
      <c r="E466" s="43"/>
    </row>
    <row r="467" spans="2:5" x14ac:dyDescent="0.25">
      <c r="B467" s="7" t="s">
        <v>74</v>
      </c>
      <c r="C467" s="1">
        <v>17</v>
      </c>
      <c r="D467" s="43"/>
      <c r="E467" s="43"/>
    </row>
    <row r="468" spans="2:5" x14ac:dyDescent="0.25">
      <c r="B468" s="7" t="s">
        <v>75</v>
      </c>
      <c r="C468" s="1">
        <v>1</v>
      </c>
      <c r="D468" s="43"/>
      <c r="E468" s="43"/>
    </row>
    <row r="469" spans="2:5" x14ac:dyDescent="0.25">
      <c r="B469" s="7" t="s">
        <v>76</v>
      </c>
      <c r="C469" s="1">
        <v>3</v>
      </c>
      <c r="D469" s="43"/>
      <c r="E469" s="43"/>
    </row>
    <row r="470" spans="2:5" x14ac:dyDescent="0.25">
      <c r="B470" s="15" t="s">
        <v>7</v>
      </c>
      <c r="C470" s="19">
        <v>530</v>
      </c>
      <c r="D470" s="42">
        <f>C471/C470</f>
        <v>0.50188679245283019</v>
      </c>
      <c r="E470" s="42">
        <f>C471/(C470-C473-C477-C478)</f>
        <v>0.84984025559105436</v>
      </c>
    </row>
    <row r="471" spans="2:5" x14ac:dyDescent="0.25">
      <c r="B471" s="22" t="s">
        <v>79</v>
      </c>
      <c r="C471" s="1">
        <v>266</v>
      </c>
      <c r="D471" s="43"/>
      <c r="E471" s="43"/>
    </row>
    <row r="472" spans="2:5" x14ac:dyDescent="0.25">
      <c r="B472" s="22" t="s">
        <v>78</v>
      </c>
      <c r="C472" s="39">
        <v>91</v>
      </c>
      <c r="D472" s="43"/>
      <c r="E472" s="43"/>
    </row>
    <row r="473" spans="2:5" x14ac:dyDescent="0.25">
      <c r="B473" s="7" t="s">
        <v>74</v>
      </c>
      <c r="C473" s="1">
        <v>66</v>
      </c>
      <c r="D473" s="43"/>
      <c r="E473" s="43"/>
    </row>
    <row r="474" spans="2:5" x14ac:dyDescent="0.25">
      <c r="B474" s="7" t="s">
        <v>75</v>
      </c>
      <c r="C474" s="1">
        <v>10</v>
      </c>
      <c r="D474" s="43"/>
      <c r="E474" s="43"/>
    </row>
    <row r="475" spans="2:5" x14ac:dyDescent="0.25">
      <c r="B475" s="7" t="s">
        <v>76</v>
      </c>
      <c r="C475" s="1">
        <v>15</v>
      </c>
      <c r="D475" s="43"/>
      <c r="E475" s="43"/>
    </row>
    <row r="476" spans="2:5" x14ac:dyDescent="0.25">
      <c r="B476" s="22" t="s">
        <v>80</v>
      </c>
      <c r="C476" s="1">
        <v>173</v>
      </c>
      <c r="D476" s="43"/>
      <c r="E476" s="43"/>
    </row>
    <row r="477" spans="2:5" x14ac:dyDescent="0.25">
      <c r="B477" s="7" t="s">
        <v>73</v>
      </c>
      <c r="C477" s="1">
        <v>37</v>
      </c>
      <c r="D477" s="43"/>
      <c r="E477" s="43"/>
    </row>
    <row r="478" spans="2:5" x14ac:dyDescent="0.25">
      <c r="B478" s="7" t="s">
        <v>74</v>
      </c>
      <c r="C478" s="1">
        <v>114</v>
      </c>
      <c r="D478" s="43"/>
      <c r="E478" s="43"/>
    </row>
    <row r="479" spans="2:5" x14ac:dyDescent="0.25">
      <c r="B479" s="7" t="s">
        <v>77</v>
      </c>
      <c r="C479" s="1">
        <v>2</v>
      </c>
      <c r="D479" s="43"/>
      <c r="E479" s="43"/>
    </row>
    <row r="480" spans="2:5" x14ac:dyDescent="0.25">
      <c r="B480" s="7" t="s">
        <v>75</v>
      </c>
      <c r="C480" s="1">
        <v>2</v>
      </c>
      <c r="D480" s="43"/>
      <c r="E480" s="43"/>
    </row>
    <row r="481" spans="2:5" x14ac:dyDescent="0.25">
      <c r="B481" s="7" t="s">
        <v>76</v>
      </c>
      <c r="C481" s="1">
        <v>18</v>
      </c>
      <c r="D481" s="43"/>
      <c r="E481" s="43"/>
    </row>
    <row r="482" spans="2:5" x14ac:dyDescent="0.25">
      <c r="B482" s="15" t="s">
        <v>6</v>
      </c>
      <c r="C482" s="19">
        <v>457</v>
      </c>
      <c r="D482" s="42">
        <f>C483/C482</f>
        <v>0.53610503282275712</v>
      </c>
      <c r="E482" s="42">
        <f>C483/(C482-C485-C490-C491)</f>
        <v>0.88129496402877694</v>
      </c>
    </row>
    <row r="483" spans="2:5" x14ac:dyDescent="0.25">
      <c r="B483" s="22" t="s">
        <v>79</v>
      </c>
      <c r="C483" s="1">
        <v>245</v>
      </c>
      <c r="D483" s="43"/>
      <c r="E483" s="43"/>
    </row>
    <row r="484" spans="2:5" x14ac:dyDescent="0.25">
      <c r="B484" s="22" t="s">
        <v>78</v>
      </c>
      <c r="C484" s="39">
        <v>41</v>
      </c>
      <c r="D484" s="43"/>
      <c r="E484" s="43"/>
    </row>
    <row r="485" spans="2:5" x14ac:dyDescent="0.25">
      <c r="B485" s="7" t="s">
        <v>74</v>
      </c>
      <c r="C485" s="1">
        <v>19</v>
      </c>
      <c r="D485" s="43"/>
      <c r="E485" s="43"/>
    </row>
    <row r="486" spans="2:5" x14ac:dyDescent="0.25">
      <c r="B486" s="7" t="s">
        <v>77</v>
      </c>
      <c r="C486" s="1">
        <v>1</v>
      </c>
      <c r="D486" s="43"/>
      <c r="E486" s="43"/>
    </row>
    <row r="487" spans="2:5" x14ac:dyDescent="0.25">
      <c r="B487" s="7" t="s">
        <v>75</v>
      </c>
      <c r="C487" s="1">
        <v>19</v>
      </c>
      <c r="D487" s="43"/>
      <c r="E487" s="43"/>
    </row>
    <row r="488" spans="2:5" x14ac:dyDescent="0.25">
      <c r="B488" s="7" t="s">
        <v>76</v>
      </c>
      <c r="C488" s="1">
        <v>2</v>
      </c>
      <c r="D488" s="43"/>
      <c r="E488" s="43"/>
    </row>
    <row r="489" spans="2:5" x14ac:dyDescent="0.25">
      <c r="B489" s="22" t="s">
        <v>80</v>
      </c>
      <c r="C489" s="1">
        <v>171</v>
      </c>
      <c r="D489" s="43"/>
      <c r="E489" s="43"/>
    </row>
    <row r="490" spans="2:5" x14ac:dyDescent="0.25">
      <c r="B490" s="7" t="s">
        <v>73</v>
      </c>
      <c r="C490" s="1">
        <v>19</v>
      </c>
      <c r="D490" s="43"/>
      <c r="E490" s="43"/>
    </row>
    <row r="491" spans="2:5" x14ac:dyDescent="0.25">
      <c r="B491" s="7" t="s">
        <v>74</v>
      </c>
      <c r="C491" s="1">
        <v>141</v>
      </c>
      <c r="D491" s="43"/>
      <c r="E491" s="43"/>
    </row>
    <row r="492" spans="2:5" x14ac:dyDescent="0.25">
      <c r="B492" s="7" t="s">
        <v>77</v>
      </c>
      <c r="C492" s="1">
        <v>2</v>
      </c>
      <c r="D492" s="43"/>
      <c r="E492" s="43"/>
    </row>
    <row r="493" spans="2:5" x14ac:dyDescent="0.25">
      <c r="B493" s="7" t="s">
        <v>75</v>
      </c>
      <c r="C493" s="1">
        <v>2</v>
      </c>
      <c r="D493" s="43"/>
      <c r="E493" s="43"/>
    </row>
    <row r="494" spans="2:5" x14ac:dyDescent="0.25">
      <c r="B494" s="7" t="s">
        <v>76</v>
      </c>
      <c r="C494" s="1">
        <v>7</v>
      </c>
      <c r="D494" s="43"/>
      <c r="E494" s="43"/>
    </row>
    <row r="495" spans="2:5" x14ac:dyDescent="0.25">
      <c r="B495" s="15" t="s">
        <v>2</v>
      </c>
      <c r="C495" s="19">
        <v>65</v>
      </c>
      <c r="D495" s="42">
        <f>C496/C495</f>
        <v>0.52307692307692311</v>
      </c>
      <c r="E495" s="42">
        <f>C496/(C495-C498-C499)</f>
        <v>0.89473684210526316</v>
      </c>
    </row>
    <row r="496" spans="2:5" x14ac:dyDescent="0.25">
      <c r="B496" s="22" t="s">
        <v>79</v>
      </c>
      <c r="C496" s="1">
        <v>34</v>
      </c>
      <c r="D496" s="43"/>
      <c r="E496" s="43"/>
    </row>
    <row r="497" spans="2:5" x14ac:dyDescent="0.25">
      <c r="B497" s="22" t="s">
        <v>80</v>
      </c>
      <c r="C497" s="1">
        <v>31</v>
      </c>
      <c r="D497" s="43"/>
      <c r="E497" s="43"/>
    </row>
    <row r="498" spans="2:5" x14ac:dyDescent="0.25">
      <c r="B498" s="7" t="s">
        <v>73</v>
      </c>
      <c r="C498" s="1">
        <v>4</v>
      </c>
      <c r="D498" s="43"/>
      <c r="E498" s="43"/>
    </row>
    <row r="499" spans="2:5" x14ac:dyDescent="0.25">
      <c r="B499" s="7" t="s">
        <v>74</v>
      </c>
      <c r="C499" s="1">
        <v>23</v>
      </c>
      <c r="D499" s="43"/>
      <c r="E499" s="43"/>
    </row>
    <row r="500" spans="2:5" x14ac:dyDescent="0.25">
      <c r="B500" s="7" t="s">
        <v>77</v>
      </c>
      <c r="C500" s="1">
        <v>1</v>
      </c>
      <c r="D500" s="43"/>
      <c r="E500" s="43"/>
    </row>
    <row r="501" spans="2:5" x14ac:dyDescent="0.25">
      <c r="B501" s="7" t="s">
        <v>76</v>
      </c>
      <c r="C501" s="1">
        <v>3</v>
      </c>
      <c r="D501" s="43"/>
      <c r="E501" s="43"/>
    </row>
    <row r="502" spans="2:5" x14ac:dyDescent="0.25">
      <c r="B502" s="15" t="s">
        <v>11</v>
      </c>
      <c r="C502" s="19">
        <v>47</v>
      </c>
      <c r="D502" s="42">
        <f>C503/C502</f>
        <v>0.53191489361702127</v>
      </c>
      <c r="E502" s="42">
        <f>C503/(C502-C505-C507-C508)</f>
        <v>0.8928571428571429</v>
      </c>
    </row>
    <row r="503" spans="2:5" x14ac:dyDescent="0.25">
      <c r="B503" s="22" t="s">
        <v>79</v>
      </c>
      <c r="C503" s="1">
        <v>25</v>
      </c>
      <c r="D503" s="43"/>
      <c r="E503" s="43"/>
    </row>
    <row r="504" spans="2:5" x14ac:dyDescent="0.25">
      <c r="B504" s="22" t="s">
        <v>78</v>
      </c>
      <c r="C504" s="39">
        <v>4</v>
      </c>
      <c r="D504" s="43"/>
      <c r="E504" s="43"/>
    </row>
    <row r="505" spans="2:5" x14ac:dyDescent="0.25">
      <c r="B505" s="7" t="s">
        <v>74</v>
      </c>
      <c r="C505" s="1">
        <v>4</v>
      </c>
      <c r="D505" s="43"/>
      <c r="E505" s="43"/>
    </row>
    <row r="506" spans="2:5" x14ac:dyDescent="0.25">
      <c r="B506" s="22" t="s">
        <v>80</v>
      </c>
      <c r="C506" s="1">
        <v>18</v>
      </c>
      <c r="D506" s="43"/>
      <c r="E506" s="43"/>
    </row>
    <row r="507" spans="2:5" x14ac:dyDescent="0.25">
      <c r="B507" s="7" t="s">
        <v>73</v>
      </c>
      <c r="C507" s="1">
        <v>5</v>
      </c>
      <c r="D507" s="43"/>
      <c r="E507" s="43"/>
    </row>
    <row r="508" spans="2:5" x14ac:dyDescent="0.25">
      <c r="B508" s="7" t="s">
        <v>74</v>
      </c>
      <c r="C508" s="1">
        <v>10</v>
      </c>
      <c r="D508" s="43"/>
      <c r="E508" s="43"/>
    </row>
    <row r="509" spans="2:5" x14ac:dyDescent="0.25">
      <c r="B509" s="7" t="s">
        <v>75</v>
      </c>
      <c r="C509" s="1">
        <v>1</v>
      </c>
      <c r="D509" s="43"/>
      <c r="E509" s="43"/>
    </row>
    <row r="510" spans="2:5" x14ac:dyDescent="0.25">
      <c r="B510" s="7" t="s">
        <v>76</v>
      </c>
      <c r="C510" s="1">
        <v>2</v>
      </c>
      <c r="D510" s="43"/>
      <c r="E510" s="43"/>
    </row>
    <row r="511" spans="2:5" x14ac:dyDescent="0.25">
      <c r="B511" s="15" t="s">
        <v>12</v>
      </c>
      <c r="C511" s="19">
        <v>184</v>
      </c>
      <c r="D511" s="42">
        <f>C512/C511</f>
        <v>0.29347826086956524</v>
      </c>
      <c r="E511" s="42">
        <f>C512/(C511-C514-C517-C518)</f>
        <v>0.67500000000000004</v>
      </c>
    </row>
    <row r="512" spans="2:5" x14ac:dyDescent="0.25">
      <c r="B512" s="22" t="s">
        <v>79</v>
      </c>
      <c r="C512" s="1">
        <v>54</v>
      </c>
      <c r="D512" s="43"/>
      <c r="E512" s="43"/>
    </row>
    <row r="513" spans="2:5" x14ac:dyDescent="0.25">
      <c r="B513" s="22" t="s">
        <v>78</v>
      </c>
      <c r="C513" s="39">
        <v>21</v>
      </c>
      <c r="D513" s="43"/>
      <c r="E513" s="43"/>
    </row>
    <row r="514" spans="2:5" x14ac:dyDescent="0.25">
      <c r="B514" s="7" t="s">
        <v>74</v>
      </c>
      <c r="C514" s="1">
        <v>3</v>
      </c>
      <c r="D514" s="43"/>
      <c r="E514" s="43"/>
    </row>
    <row r="515" spans="2:5" x14ac:dyDescent="0.25">
      <c r="B515" s="7" t="s">
        <v>75</v>
      </c>
      <c r="C515" s="1">
        <v>18</v>
      </c>
      <c r="D515" s="43"/>
      <c r="E515" s="43"/>
    </row>
    <row r="516" spans="2:5" x14ac:dyDescent="0.25">
      <c r="B516" s="22" t="s">
        <v>80</v>
      </c>
      <c r="C516" s="1">
        <v>109</v>
      </c>
      <c r="D516" s="43"/>
      <c r="E516" s="43"/>
    </row>
    <row r="517" spans="2:5" x14ac:dyDescent="0.25">
      <c r="B517" s="7" t="s">
        <v>73</v>
      </c>
      <c r="C517" s="1">
        <v>2</v>
      </c>
      <c r="D517" s="43"/>
      <c r="E517" s="43"/>
    </row>
    <row r="518" spans="2:5" x14ac:dyDescent="0.25">
      <c r="B518" s="7" t="s">
        <v>74</v>
      </c>
      <c r="C518" s="1">
        <v>99</v>
      </c>
      <c r="D518" s="43"/>
      <c r="E518" s="43"/>
    </row>
    <row r="519" spans="2:5" x14ac:dyDescent="0.25">
      <c r="B519" s="7" t="s">
        <v>77</v>
      </c>
      <c r="C519" s="1">
        <v>3</v>
      </c>
      <c r="D519" s="43"/>
      <c r="E519" s="43"/>
    </row>
    <row r="520" spans="2:5" x14ac:dyDescent="0.25">
      <c r="B520" s="7" t="s">
        <v>76</v>
      </c>
      <c r="C520" s="1">
        <v>5</v>
      </c>
      <c r="D520" s="43"/>
      <c r="E520" s="43"/>
    </row>
    <row r="521" spans="2:5" x14ac:dyDescent="0.25">
      <c r="B521" s="15" t="s">
        <v>16</v>
      </c>
      <c r="C521" s="19">
        <v>304</v>
      </c>
      <c r="D521" s="42">
        <f>C522/C521</f>
        <v>0.51973684210526316</v>
      </c>
      <c r="E521" s="42">
        <f>C522/(C521-C524-C528-C529)</f>
        <v>0.81025641025641026</v>
      </c>
    </row>
    <row r="522" spans="2:5" x14ac:dyDescent="0.25">
      <c r="B522" s="22" t="s">
        <v>79</v>
      </c>
      <c r="C522" s="1">
        <v>158</v>
      </c>
      <c r="D522" s="43"/>
      <c r="E522" s="43"/>
    </row>
    <row r="523" spans="2:5" x14ac:dyDescent="0.25">
      <c r="B523" s="22" t="s">
        <v>78</v>
      </c>
      <c r="C523" s="39">
        <v>45</v>
      </c>
      <c r="D523" s="43"/>
      <c r="E523" s="43"/>
    </row>
    <row r="524" spans="2:5" x14ac:dyDescent="0.25">
      <c r="B524" s="7" t="s">
        <v>74</v>
      </c>
      <c r="C524" s="1">
        <v>25</v>
      </c>
      <c r="D524" s="43"/>
      <c r="E524" s="43"/>
    </row>
    <row r="525" spans="2:5" x14ac:dyDescent="0.25">
      <c r="B525" s="7" t="s">
        <v>75</v>
      </c>
      <c r="C525" s="1">
        <v>9</v>
      </c>
      <c r="D525" s="43"/>
      <c r="E525" s="43"/>
    </row>
    <row r="526" spans="2:5" x14ac:dyDescent="0.25">
      <c r="B526" s="7" t="s">
        <v>76</v>
      </c>
      <c r="C526" s="1">
        <v>11</v>
      </c>
      <c r="D526" s="43"/>
      <c r="E526" s="43"/>
    </row>
    <row r="527" spans="2:5" x14ac:dyDescent="0.25">
      <c r="B527" s="22" t="s">
        <v>80</v>
      </c>
      <c r="C527" s="1">
        <v>101</v>
      </c>
      <c r="D527" s="43"/>
      <c r="E527" s="43"/>
    </row>
    <row r="528" spans="2:5" x14ac:dyDescent="0.25">
      <c r="B528" s="7" t="s">
        <v>73</v>
      </c>
      <c r="C528" s="1">
        <v>34</v>
      </c>
      <c r="D528" s="43"/>
      <c r="E528" s="43"/>
    </row>
    <row r="529" spans="2:5" x14ac:dyDescent="0.25">
      <c r="B529" s="7" t="s">
        <v>74</v>
      </c>
      <c r="C529" s="1">
        <v>50</v>
      </c>
      <c r="D529" s="43"/>
      <c r="E529" s="43"/>
    </row>
    <row r="530" spans="2:5" x14ac:dyDescent="0.25">
      <c r="B530" s="7" t="s">
        <v>77</v>
      </c>
      <c r="C530" s="1">
        <v>1</v>
      </c>
      <c r="D530" s="43"/>
      <c r="E530" s="43"/>
    </row>
    <row r="531" spans="2:5" x14ac:dyDescent="0.25">
      <c r="B531" s="7" t="s">
        <v>75</v>
      </c>
      <c r="C531" s="1">
        <v>3</v>
      </c>
      <c r="D531" s="43"/>
      <c r="E531" s="43"/>
    </row>
    <row r="532" spans="2:5" x14ac:dyDescent="0.25">
      <c r="B532" s="7" t="s">
        <v>76</v>
      </c>
      <c r="C532" s="1">
        <v>13</v>
      </c>
      <c r="D532" s="43"/>
      <c r="E532" s="43"/>
    </row>
    <row r="533" spans="2:5" x14ac:dyDescent="0.25">
      <c r="B533" s="15" t="s">
        <v>15</v>
      </c>
      <c r="C533" s="19">
        <v>504</v>
      </c>
      <c r="D533" s="42">
        <f>C534/C533</f>
        <v>0.4781746031746032</v>
      </c>
      <c r="E533" s="42">
        <f>C534/(C533-C536-C541-C542)</f>
        <v>0.87003610108303253</v>
      </c>
    </row>
    <row r="534" spans="2:5" x14ac:dyDescent="0.25">
      <c r="B534" s="22" t="s">
        <v>79</v>
      </c>
      <c r="C534" s="1">
        <v>241</v>
      </c>
      <c r="D534" s="43"/>
      <c r="E534" s="43"/>
    </row>
    <row r="535" spans="2:5" x14ac:dyDescent="0.25">
      <c r="B535" s="22" t="s">
        <v>78</v>
      </c>
      <c r="C535" s="39">
        <v>41</v>
      </c>
      <c r="D535" s="43"/>
      <c r="E535" s="43"/>
    </row>
    <row r="536" spans="2:5" x14ac:dyDescent="0.25">
      <c r="B536" s="7" t="s">
        <v>74</v>
      </c>
      <c r="C536" s="1">
        <v>30</v>
      </c>
      <c r="D536" s="43"/>
      <c r="E536" s="43"/>
    </row>
    <row r="537" spans="2:5" x14ac:dyDescent="0.25">
      <c r="B537" s="7" t="s">
        <v>77</v>
      </c>
      <c r="C537" s="1">
        <v>3</v>
      </c>
      <c r="D537" s="43"/>
      <c r="E537" s="43"/>
    </row>
    <row r="538" spans="2:5" x14ac:dyDescent="0.25">
      <c r="B538" s="7" t="s">
        <v>75</v>
      </c>
      <c r="C538" s="1">
        <v>1</v>
      </c>
      <c r="D538" s="43"/>
      <c r="E538" s="43"/>
    </row>
    <row r="539" spans="2:5" x14ac:dyDescent="0.25">
      <c r="B539" s="7" t="s">
        <v>76</v>
      </c>
      <c r="C539" s="1">
        <v>7</v>
      </c>
      <c r="D539" s="43"/>
      <c r="E539" s="43"/>
    </row>
    <row r="540" spans="2:5" x14ac:dyDescent="0.25">
      <c r="B540" s="22" t="s">
        <v>80</v>
      </c>
      <c r="C540" s="1">
        <v>222</v>
      </c>
      <c r="D540" s="43"/>
      <c r="E540" s="43"/>
    </row>
    <row r="541" spans="2:5" x14ac:dyDescent="0.25">
      <c r="B541" s="7" t="s">
        <v>73</v>
      </c>
      <c r="C541" s="1">
        <v>37</v>
      </c>
      <c r="D541" s="43"/>
      <c r="E541" s="43"/>
    </row>
    <row r="542" spans="2:5" x14ac:dyDescent="0.25">
      <c r="B542" s="7" t="s">
        <v>74</v>
      </c>
      <c r="C542" s="1">
        <v>160</v>
      </c>
      <c r="D542" s="43"/>
      <c r="E542" s="43"/>
    </row>
    <row r="543" spans="2:5" x14ac:dyDescent="0.25">
      <c r="B543" s="7" t="s">
        <v>77</v>
      </c>
      <c r="C543" s="1">
        <v>2</v>
      </c>
      <c r="D543" s="43"/>
      <c r="E543" s="43"/>
    </row>
    <row r="544" spans="2:5" x14ac:dyDescent="0.25">
      <c r="B544" s="7" t="s">
        <v>75</v>
      </c>
      <c r="C544" s="1">
        <v>5</v>
      </c>
      <c r="D544" s="43"/>
      <c r="E544" s="43"/>
    </row>
    <row r="545" spans="2:5" x14ac:dyDescent="0.25">
      <c r="B545" s="7" t="s">
        <v>76</v>
      </c>
      <c r="C545" s="1">
        <v>18</v>
      </c>
      <c r="D545" s="43"/>
      <c r="E545" s="43"/>
    </row>
    <row r="546" spans="2:5" x14ac:dyDescent="0.25">
      <c r="B546" s="15" t="s">
        <v>24</v>
      </c>
      <c r="C546" s="19">
        <v>94</v>
      </c>
      <c r="D546" s="42">
        <f>C547/C546</f>
        <v>0.57446808510638303</v>
      </c>
      <c r="E546" s="42">
        <f>C547/(C546-C549-C552-C553)</f>
        <v>0.9</v>
      </c>
    </row>
    <row r="547" spans="2:5" x14ac:dyDescent="0.25">
      <c r="B547" s="22" t="s">
        <v>79</v>
      </c>
      <c r="C547" s="1">
        <v>54</v>
      </c>
      <c r="D547" s="43"/>
      <c r="E547" s="43"/>
    </row>
    <row r="548" spans="2:5" x14ac:dyDescent="0.25">
      <c r="B548" s="22" t="s">
        <v>78</v>
      </c>
      <c r="C548" s="39">
        <v>7</v>
      </c>
      <c r="D548" s="43"/>
      <c r="E548" s="43"/>
    </row>
    <row r="549" spans="2:5" x14ac:dyDescent="0.25">
      <c r="B549" s="7" t="s">
        <v>74</v>
      </c>
      <c r="C549" s="1">
        <v>5</v>
      </c>
      <c r="D549" s="43"/>
      <c r="E549" s="43"/>
    </row>
    <row r="550" spans="2:5" x14ac:dyDescent="0.25">
      <c r="B550" s="7" t="s">
        <v>76</v>
      </c>
      <c r="C550" s="1">
        <v>2</v>
      </c>
      <c r="D550" s="43"/>
      <c r="E550" s="43"/>
    </row>
    <row r="551" spans="2:5" x14ac:dyDescent="0.25">
      <c r="B551" s="22" t="s">
        <v>80</v>
      </c>
      <c r="C551" s="1">
        <v>33</v>
      </c>
      <c r="D551" s="43"/>
      <c r="E551" s="43"/>
    </row>
    <row r="552" spans="2:5" x14ac:dyDescent="0.25">
      <c r="B552" s="7" t="s">
        <v>73</v>
      </c>
      <c r="C552" s="1">
        <v>5</v>
      </c>
      <c r="D552" s="43"/>
      <c r="E552" s="43"/>
    </row>
    <row r="553" spans="2:5" x14ac:dyDescent="0.25">
      <c r="B553" s="7" t="s">
        <v>74</v>
      </c>
      <c r="C553" s="1">
        <v>24</v>
      </c>
      <c r="D553" s="43"/>
      <c r="E553" s="43"/>
    </row>
    <row r="554" spans="2:5" x14ac:dyDescent="0.25">
      <c r="B554" s="7" t="s">
        <v>75</v>
      </c>
      <c r="C554" s="1">
        <v>2</v>
      </c>
      <c r="D554" s="43"/>
      <c r="E554" s="43"/>
    </row>
    <row r="555" spans="2:5" x14ac:dyDescent="0.25">
      <c r="B555" s="7" t="s">
        <v>76</v>
      </c>
      <c r="C555" s="1">
        <v>2</v>
      </c>
      <c r="D555" s="43"/>
      <c r="E555" s="43"/>
    </row>
    <row r="556" spans="2:5" x14ac:dyDescent="0.25">
      <c r="B556" s="15" t="s">
        <v>27</v>
      </c>
      <c r="C556" s="19">
        <v>68</v>
      </c>
      <c r="D556" s="42">
        <f>C557/C556</f>
        <v>0.5</v>
      </c>
      <c r="E556" s="42">
        <f>C557/(C556-C559-C561-C562)</f>
        <v>0.82926829268292679</v>
      </c>
    </row>
    <row r="557" spans="2:5" x14ac:dyDescent="0.25">
      <c r="B557" s="22" t="s">
        <v>79</v>
      </c>
      <c r="C557" s="1">
        <v>34</v>
      </c>
      <c r="D557" s="43"/>
      <c r="E557" s="43"/>
    </row>
    <row r="558" spans="2:5" x14ac:dyDescent="0.25">
      <c r="B558" s="22" t="s">
        <v>78</v>
      </c>
      <c r="C558" s="39">
        <v>14</v>
      </c>
      <c r="D558" s="43"/>
      <c r="E558" s="43"/>
    </row>
    <row r="559" spans="2:5" x14ac:dyDescent="0.25">
      <c r="B559" s="7" t="s">
        <v>74</v>
      </c>
      <c r="C559" s="1">
        <v>14</v>
      </c>
      <c r="D559" s="43"/>
      <c r="E559" s="43"/>
    </row>
    <row r="560" spans="2:5" x14ac:dyDescent="0.25">
      <c r="B560" s="22" t="s">
        <v>80</v>
      </c>
      <c r="C560" s="1">
        <v>20</v>
      </c>
      <c r="D560" s="43"/>
      <c r="E560" s="43"/>
    </row>
    <row r="561" spans="2:5" x14ac:dyDescent="0.25">
      <c r="B561" s="7" t="s">
        <v>73</v>
      </c>
      <c r="C561" s="1">
        <v>7</v>
      </c>
      <c r="D561" s="43"/>
      <c r="E561" s="43"/>
    </row>
    <row r="562" spans="2:5" x14ac:dyDescent="0.25">
      <c r="B562" s="7" t="s">
        <v>74</v>
      </c>
      <c r="C562" s="1">
        <v>6</v>
      </c>
      <c r="D562" s="43"/>
      <c r="E562" s="43"/>
    </row>
    <row r="563" spans="2:5" x14ac:dyDescent="0.25">
      <c r="B563" s="7" t="s">
        <v>77</v>
      </c>
      <c r="C563" s="1">
        <v>2</v>
      </c>
      <c r="D563" s="43"/>
      <c r="E563" s="43"/>
    </row>
    <row r="564" spans="2:5" x14ac:dyDescent="0.25">
      <c r="B564" s="7" t="s">
        <v>75</v>
      </c>
      <c r="C564" s="1">
        <v>1</v>
      </c>
      <c r="D564" s="43"/>
      <c r="E564" s="43"/>
    </row>
    <row r="565" spans="2:5" x14ac:dyDescent="0.25">
      <c r="B565" s="7" t="s">
        <v>76</v>
      </c>
      <c r="C565" s="1">
        <v>4</v>
      </c>
      <c r="D565" s="43"/>
      <c r="E565" s="43"/>
    </row>
    <row r="566" spans="2:5" x14ac:dyDescent="0.25">
      <c r="B566" s="15" t="s">
        <v>42</v>
      </c>
      <c r="C566" s="19">
        <v>213</v>
      </c>
      <c r="D566" s="42">
        <f>C567/C566</f>
        <v>0.56338028169014087</v>
      </c>
      <c r="E566" s="42">
        <f>C567/(C566-C569-C573-C574)</f>
        <v>0.84507042253521125</v>
      </c>
    </row>
    <row r="567" spans="2:5" x14ac:dyDescent="0.25">
      <c r="B567" s="22" t="s">
        <v>79</v>
      </c>
      <c r="C567" s="1">
        <v>120</v>
      </c>
      <c r="D567" s="43"/>
      <c r="E567" s="43"/>
    </row>
    <row r="568" spans="2:5" x14ac:dyDescent="0.25">
      <c r="B568" s="22" t="s">
        <v>78</v>
      </c>
      <c r="C568" s="39">
        <v>18</v>
      </c>
      <c r="D568" s="43"/>
      <c r="E568" s="43"/>
    </row>
    <row r="569" spans="2:5" x14ac:dyDescent="0.25">
      <c r="B569" s="7" t="s">
        <v>74</v>
      </c>
      <c r="C569" s="1">
        <v>12</v>
      </c>
      <c r="D569" s="43"/>
      <c r="E569" s="43"/>
    </row>
    <row r="570" spans="2:5" x14ac:dyDescent="0.25">
      <c r="B570" s="7" t="s">
        <v>77</v>
      </c>
      <c r="C570" s="1">
        <v>3</v>
      </c>
      <c r="D570" s="43"/>
      <c r="E570" s="43"/>
    </row>
    <row r="571" spans="2:5" x14ac:dyDescent="0.25">
      <c r="B571" s="7" t="s">
        <v>76</v>
      </c>
      <c r="C571" s="1">
        <v>3</v>
      </c>
      <c r="D571" s="43"/>
      <c r="E571" s="43"/>
    </row>
    <row r="572" spans="2:5" x14ac:dyDescent="0.25">
      <c r="B572" s="22" t="s">
        <v>80</v>
      </c>
      <c r="C572" s="1">
        <v>75</v>
      </c>
      <c r="D572" s="43"/>
      <c r="E572" s="43"/>
    </row>
    <row r="573" spans="2:5" x14ac:dyDescent="0.25">
      <c r="B573" s="7" t="s">
        <v>73</v>
      </c>
      <c r="C573" s="1">
        <v>19</v>
      </c>
      <c r="D573" s="43"/>
      <c r="E573" s="43"/>
    </row>
    <row r="574" spans="2:5" x14ac:dyDescent="0.25">
      <c r="B574" s="7" t="s">
        <v>74</v>
      </c>
      <c r="C574" s="1">
        <v>40</v>
      </c>
      <c r="D574" s="43"/>
      <c r="E574" s="43"/>
    </row>
    <row r="575" spans="2:5" x14ac:dyDescent="0.25">
      <c r="B575" s="7" t="s">
        <v>77</v>
      </c>
      <c r="C575" s="1">
        <v>2</v>
      </c>
      <c r="D575" s="43"/>
      <c r="E575" s="43"/>
    </row>
    <row r="576" spans="2:5" x14ac:dyDescent="0.25">
      <c r="B576" s="7" t="s">
        <v>75</v>
      </c>
      <c r="C576" s="1">
        <v>2</v>
      </c>
      <c r="D576" s="43"/>
      <c r="E576" s="43"/>
    </row>
    <row r="577" spans="2:13" x14ac:dyDescent="0.25">
      <c r="B577" s="7" t="s">
        <v>76</v>
      </c>
      <c r="C577" s="1">
        <v>12</v>
      </c>
      <c r="D577" s="43"/>
      <c r="E577" s="43"/>
    </row>
    <row r="578" spans="2:13" x14ac:dyDescent="0.25">
      <c r="B578" s="15" t="s">
        <v>37</v>
      </c>
      <c r="C578" s="19">
        <v>12</v>
      </c>
      <c r="D578" s="42">
        <f>C579/C578</f>
        <v>0.5</v>
      </c>
      <c r="E578" s="42">
        <f>C579/(C578-C581-C582)</f>
        <v>1</v>
      </c>
    </row>
    <row r="579" spans="2:13" x14ac:dyDescent="0.25">
      <c r="B579" s="22" t="s">
        <v>79</v>
      </c>
      <c r="C579" s="1">
        <v>6</v>
      </c>
      <c r="D579" s="43"/>
      <c r="E579" s="43"/>
    </row>
    <row r="580" spans="2:13" x14ac:dyDescent="0.25">
      <c r="B580" s="22" t="s">
        <v>80</v>
      </c>
      <c r="C580" s="1">
        <v>6</v>
      </c>
      <c r="D580" s="43"/>
      <c r="E580" s="43"/>
    </row>
    <row r="581" spans="2:13" x14ac:dyDescent="0.25">
      <c r="B581" s="7" t="s">
        <v>73</v>
      </c>
      <c r="C581" s="1">
        <v>1</v>
      </c>
      <c r="D581" s="43"/>
      <c r="E581" s="43"/>
    </row>
    <row r="582" spans="2:13" x14ac:dyDescent="0.25">
      <c r="B582" s="7" t="s">
        <v>74</v>
      </c>
      <c r="C582" s="1">
        <v>5</v>
      </c>
      <c r="D582" s="43"/>
      <c r="E582" s="43"/>
    </row>
    <row r="583" spans="2:13" x14ac:dyDescent="0.25">
      <c r="B583" s="15" t="s">
        <v>43</v>
      </c>
      <c r="C583" s="19">
        <v>24</v>
      </c>
      <c r="D583" s="42">
        <f>C584/C583</f>
        <v>0.45833333333333331</v>
      </c>
      <c r="E583" s="42">
        <f>C584/(C583-C586-C589-C590)</f>
        <v>0.91666666666666663</v>
      </c>
    </row>
    <row r="584" spans="2:13" x14ac:dyDescent="0.25">
      <c r="B584" s="22" t="s">
        <v>79</v>
      </c>
      <c r="C584" s="1">
        <v>11</v>
      </c>
      <c r="D584" s="43"/>
      <c r="E584" s="43"/>
    </row>
    <row r="585" spans="2:13" x14ac:dyDescent="0.25">
      <c r="B585" s="21" t="s">
        <v>78</v>
      </c>
      <c r="C585" s="38">
        <v>10</v>
      </c>
      <c r="D585" s="43"/>
      <c r="E585" s="43"/>
    </row>
    <row r="586" spans="2:13" x14ac:dyDescent="0.25">
      <c r="B586" s="6" t="s">
        <v>74</v>
      </c>
      <c r="C586" s="2">
        <v>9</v>
      </c>
      <c r="D586" s="43"/>
      <c r="E586" s="43"/>
    </row>
    <row r="587" spans="2:13" x14ac:dyDescent="0.25">
      <c r="B587" s="6" t="s">
        <v>77</v>
      </c>
      <c r="C587" s="2">
        <v>1</v>
      </c>
      <c r="D587" s="43"/>
      <c r="E587" s="43"/>
    </row>
    <row r="588" spans="2:13" x14ac:dyDescent="0.25">
      <c r="B588" s="21" t="s">
        <v>80</v>
      </c>
      <c r="C588" s="2">
        <v>3</v>
      </c>
      <c r="D588" s="43"/>
      <c r="E588" s="43"/>
    </row>
    <row r="589" spans="2:13" x14ac:dyDescent="0.25">
      <c r="B589" s="6" t="s">
        <v>73</v>
      </c>
      <c r="C589" s="2">
        <v>1</v>
      </c>
      <c r="D589" s="43"/>
      <c r="E589" s="43"/>
    </row>
    <row r="590" spans="2:13" ht="13.8" thickBot="1" x14ac:dyDescent="0.3">
      <c r="B590" s="6" t="s">
        <v>74</v>
      </c>
      <c r="C590" s="2">
        <v>2</v>
      </c>
      <c r="D590" s="43"/>
      <c r="E590" s="43"/>
    </row>
    <row r="591" spans="2:13" ht="13.8" thickBot="1" x14ac:dyDescent="0.3">
      <c r="B591" s="17" t="s">
        <v>49</v>
      </c>
      <c r="C591" s="9">
        <v>4676</v>
      </c>
      <c r="D591" s="27">
        <f>(C593+C601+C615+C625+C638+C647+C657+C666+C674+C681+C692+C699+C707+C713+C721+C725+C733+C746+C758+C766+C772)/C591</f>
        <v>0.59088964927288279</v>
      </c>
      <c r="E591" s="27">
        <f>(C593+C601++C615+C625+C638+C647+C657+C666+C674+C681+C692+C699+C707+C713+C721+C725+C733+C746+C758+C766+C772)/(C591-C597-C603-C604-C609-C610-C617-C620-C621-C627-C628-C633-C634-C640-C641-C644-C652-C653-C662-C670-C671-C678-C686-C687-C704-C715-C716-C730-C735-C736-C741-C748-C749-C762)</f>
        <v>0.61168917423068403</v>
      </c>
      <c r="F591" s="97" t="s">
        <v>97</v>
      </c>
      <c r="G591" s="98"/>
      <c r="H591" s="98"/>
      <c r="I591" s="98"/>
      <c r="J591" s="98"/>
      <c r="K591" s="98"/>
      <c r="L591" s="98"/>
      <c r="M591" s="98"/>
    </row>
    <row r="592" spans="2:13" x14ac:dyDescent="0.25">
      <c r="B592" s="20" t="s">
        <v>5</v>
      </c>
      <c r="C592" s="11">
        <v>128</v>
      </c>
      <c r="D592" s="42">
        <f>C593/C592</f>
        <v>0.6328125</v>
      </c>
      <c r="E592" s="42">
        <f>C593/(C592-C597)</f>
        <v>0.64800000000000002</v>
      </c>
    </row>
    <row r="593" spans="2:5" x14ac:dyDescent="0.25">
      <c r="B593" s="21" t="s">
        <v>79</v>
      </c>
      <c r="C593" s="2">
        <v>81</v>
      </c>
      <c r="D593" s="43"/>
      <c r="E593" s="43"/>
    </row>
    <row r="594" spans="2:5" x14ac:dyDescent="0.25">
      <c r="B594" s="21" t="s">
        <v>78</v>
      </c>
      <c r="C594" s="38">
        <v>19</v>
      </c>
      <c r="D594" s="43"/>
      <c r="E594" s="43"/>
    </row>
    <row r="595" spans="2:5" x14ac:dyDescent="0.25">
      <c r="B595" s="6" t="s">
        <v>77</v>
      </c>
      <c r="C595" s="2">
        <v>19</v>
      </c>
      <c r="D595" s="43"/>
      <c r="E595" s="43"/>
    </row>
    <row r="596" spans="2:5" x14ac:dyDescent="0.25">
      <c r="B596" s="21" t="s">
        <v>80</v>
      </c>
      <c r="C596" s="2">
        <v>28</v>
      </c>
      <c r="D596" s="43"/>
      <c r="E596" s="43"/>
    </row>
    <row r="597" spans="2:5" x14ac:dyDescent="0.25">
      <c r="B597" s="6" t="s">
        <v>73</v>
      </c>
      <c r="C597" s="2">
        <v>3</v>
      </c>
      <c r="D597" s="43"/>
      <c r="E597" s="43"/>
    </row>
    <row r="598" spans="2:5" x14ac:dyDescent="0.25">
      <c r="B598" s="6" t="s">
        <v>77</v>
      </c>
      <c r="C598" s="2">
        <v>24</v>
      </c>
      <c r="D598" s="43"/>
      <c r="E598" s="43"/>
    </row>
    <row r="599" spans="2:5" x14ac:dyDescent="0.25">
      <c r="B599" s="6" t="s">
        <v>75</v>
      </c>
      <c r="C599" s="2">
        <v>1</v>
      </c>
      <c r="D599" s="43"/>
      <c r="E599" s="43"/>
    </row>
    <row r="600" spans="2:5" x14ac:dyDescent="0.25">
      <c r="B600" s="20" t="s">
        <v>7</v>
      </c>
      <c r="C600" s="11">
        <v>1883</v>
      </c>
      <c r="D600" s="42">
        <f>C601/C600</f>
        <v>0.68295273499734466</v>
      </c>
      <c r="E600" s="42">
        <f>C601/(C600-C603-C604-C609-C610)</f>
        <v>0.69891304347826089</v>
      </c>
    </row>
    <row r="601" spans="2:5" x14ac:dyDescent="0.25">
      <c r="B601" s="21" t="s">
        <v>79</v>
      </c>
      <c r="C601" s="2">
        <v>1286</v>
      </c>
      <c r="D601" s="43"/>
      <c r="E601" s="43"/>
    </row>
    <row r="602" spans="2:5" x14ac:dyDescent="0.25">
      <c r="B602" s="21" t="s">
        <v>78</v>
      </c>
      <c r="C602" s="38">
        <v>145</v>
      </c>
      <c r="D602" s="43"/>
      <c r="E602" s="43"/>
    </row>
    <row r="603" spans="2:5" x14ac:dyDescent="0.25">
      <c r="B603" s="6" t="s">
        <v>73</v>
      </c>
      <c r="C603" s="2">
        <v>2</v>
      </c>
      <c r="D603" s="43"/>
      <c r="E603" s="43"/>
    </row>
    <row r="604" spans="2:5" x14ac:dyDescent="0.25">
      <c r="B604" s="6" t="s">
        <v>74</v>
      </c>
      <c r="C604" s="2">
        <v>4</v>
      </c>
      <c r="D604" s="43"/>
      <c r="E604" s="43"/>
    </row>
    <row r="605" spans="2:5" x14ac:dyDescent="0.25">
      <c r="B605" s="6" t="s">
        <v>77</v>
      </c>
      <c r="C605" s="2">
        <v>132</v>
      </c>
      <c r="D605" s="43"/>
      <c r="E605" s="43"/>
    </row>
    <row r="606" spans="2:5" x14ac:dyDescent="0.25">
      <c r="B606" s="6" t="s">
        <v>75</v>
      </c>
      <c r="C606" s="2">
        <v>6</v>
      </c>
      <c r="D606" s="43"/>
      <c r="E606" s="43"/>
    </row>
    <row r="607" spans="2:5" x14ac:dyDescent="0.25">
      <c r="B607" s="6" t="s">
        <v>76</v>
      </c>
      <c r="C607" s="2">
        <v>1</v>
      </c>
      <c r="D607" s="43"/>
      <c r="E607" s="43"/>
    </row>
    <row r="608" spans="2:5" x14ac:dyDescent="0.25">
      <c r="B608" s="21" t="s">
        <v>80</v>
      </c>
      <c r="C608" s="2">
        <v>452</v>
      </c>
      <c r="D608" s="43"/>
      <c r="E608" s="43"/>
    </row>
    <row r="609" spans="2:5" x14ac:dyDescent="0.25">
      <c r="B609" s="6" t="s">
        <v>73</v>
      </c>
      <c r="C609" s="2">
        <v>24</v>
      </c>
      <c r="D609" s="43"/>
      <c r="E609" s="43"/>
    </row>
    <row r="610" spans="2:5" x14ac:dyDescent="0.25">
      <c r="B610" s="6" t="s">
        <v>74</v>
      </c>
      <c r="C610" s="2">
        <v>13</v>
      </c>
      <c r="D610" s="43"/>
      <c r="E610" s="43"/>
    </row>
    <row r="611" spans="2:5" x14ac:dyDescent="0.25">
      <c r="B611" s="6" t="s">
        <v>77</v>
      </c>
      <c r="C611" s="2">
        <v>369</v>
      </c>
      <c r="D611" s="43"/>
      <c r="E611" s="43"/>
    </row>
    <row r="612" spans="2:5" x14ac:dyDescent="0.25">
      <c r="B612" s="6" t="s">
        <v>75</v>
      </c>
      <c r="C612" s="2">
        <v>43</v>
      </c>
      <c r="D612" s="43"/>
      <c r="E612" s="43"/>
    </row>
    <row r="613" spans="2:5" x14ac:dyDescent="0.25">
      <c r="B613" s="6" t="s">
        <v>76</v>
      </c>
      <c r="C613" s="2">
        <v>3</v>
      </c>
      <c r="D613" s="43"/>
      <c r="E613" s="43"/>
    </row>
    <row r="614" spans="2:5" x14ac:dyDescent="0.25">
      <c r="B614" s="20" t="s">
        <v>6</v>
      </c>
      <c r="C614" s="11">
        <v>146</v>
      </c>
      <c r="D614" s="42">
        <f>C615/C614</f>
        <v>0.65753424657534243</v>
      </c>
      <c r="E614" s="42">
        <f>C615/(C614-C617-C620-C621)</f>
        <v>0.69565217391304346</v>
      </c>
    </row>
    <row r="615" spans="2:5" x14ac:dyDescent="0.25">
      <c r="B615" s="21" t="s">
        <v>79</v>
      </c>
      <c r="C615" s="2">
        <v>96</v>
      </c>
      <c r="D615" s="43"/>
      <c r="E615" s="43"/>
    </row>
    <row r="616" spans="2:5" x14ac:dyDescent="0.25">
      <c r="B616" s="21" t="s">
        <v>78</v>
      </c>
      <c r="C616" s="38">
        <v>11</v>
      </c>
      <c r="D616" s="43"/>
      <c r="E616" s="43"/>
    </row>
    <row r="617" spans="2:5" x14ac:dyDescent="0.25">
      <c r="B617" s="6" t="s">
        <v>74</v>
      </c>
      <c r="C617" s="2">
        <v>2</v>
      </c>
      <c r="D617" s="43"/>
      <c r="E617" s="43"/>
    </row>
    <row r="618" spans="2:5" x14ac:dyDescent="0.25">
      <c r="B618" s="6" t="s">
        <v>77</v>
      </c>
      <c r="C618" s="2">
        <v>9</v>
      </c>
      <c r="D618" s="43"/>
      <c r="E618" s="43"/>
    </row>
    <row r="619" spans="2:5" x14ac:dyDescent="0.25">
      <c r="B619" s="21" t="s">
        <v>80</v>
      </c>
      <c r="C619" s="2">
        <v>39</v>
      </c>
      <c r="D619" s="43"/>
      <c r="E619" s="43"/>
    </row>
    <row r="620" spans="2:5" x14ac:dyDescent="0.25">
      <c r="B620" s="6" t="s">
        <v>73</v>
      </c>
      <c r="C620" s="2">
        <v>4</v>
      </c>
      <c r="D620" s="43"/>
      <c r="E620" s="43"/>
    </row>
    <row r="621" spans="2:5" x14ac:dyDescent="0.25">
      <c r="B621" s="7" t="s">
        <v>74</v>
      </c>
      <c r="C621" s="1">
        <v>2</v>
      </c>
      <c r="D621" s="43"/>
      <c r="E621" s="43"/>
    </row>
    <row r="622" spans="2:5" x14ac:dyDescent="0.25">
      <c r="B622" s="7" t="s">
        <v>77</v>
      </c>
      <c r="C622" s="1">
        <v>30</v>
      </c>
      <c r="D622" s="43"/>
      <c r="E622" s="43"/>
    </row>
    <row r="623" spans="2:5" x14ac:dyDescent="0.25">
      <c r="B623" s="7" t="s">
        <v>75</v>
      </c>
      <c r="C623" s="1">
        <v>3</v>
      </c>
      <c r="D623" s="43"/>
      <c r="E623" s="43"/>
    </row>
    <row r="624" spans="2:5" x14ac:dyDescent="0.25">
      <c r="B624" s="15" t="s">
        <v>10</v>
      </c>
      <c r="C624" s="19">
        <v>354</v>
      </c>
      <c r="D624" s="42">
        <f>C625/C624</f>
        <v>0.57909604519774016</v>
      </c>
      <c r="E624" s="42">
        <f>C625/(C624-C627-C628-C633-C634)</f>
        <v>0.62883435582822089</v>
      </c>
    </row>
    <row r="625" spans="2:5" x14ac:dyDescent="0.25">
      <c r="B625" s="22" t="s">
        <v>79</v>
      </c>
      <c r="C625" s="1">
        <v>205</v>
      </c>
      <c r="D625" s="43"/>
      <c r="E625" s="43"/>
    </row>
    <row r="626" spans="2:5" x14ac:dyDescent="0.25">
      <c r="B626" s="22" t="s">
        <v>78</v>
      </c>
      <c r="C626" s="39">
        <v>54</v>
      </c>
      <c r="D626" s="43"/>
      <c r="E626" s="43"/>
    </row>
    <row r="627" spans="2:5" x14ac:dyDescent="0.25">
      <c r="B627" s="7" t="s">
        <v>73</v>
      </c>
      <c r="C627" s="1">
        <v>6</v>
      </c>
      <c r="D627" s="43"/>
      <c r="E627" s="43"/>
    </row>
    <row r="628" spans="2:5" x14ac:dyDescent="0.25">
      <c r="B628" s="7" t="s">
        <v>74</v>
      </c>
      <c r="C628" s="1">
        <v>2</v>
      </c>
      <c r="D628" s="43"/>
      <c r="E628" s="43"/>
    </row>
    <row r="629" spans="2:5" x14ac:dyDescent="0.25">
      <c r="B629" s="7" t="s">
        <v>77</v>
      </c>
      <c r="C629" s="1">
        <v>36</v>
      </c>
      <c r="D629" s="43"/>
      <c r="E629" s="43"/>
    </row>
    <row r="630" spans="2:5" x14ac:dyDescent="0.25">
      <c r="B630" s="7" t="s">
        <v>75</v>
      </c>
      <c r="C630" s="1">
        <v>9</v>
      </c>
      <c r="D630" s="43"/>
      <c r="E630" s="43"/>
    </row>
    <row r="631" spans="2:5" x14ac:dyDescent="0.25">
      <c r="B631" s="7" t="s">
        <v>76</v>
      </c>
      <c r="C631" s="1">
        <v>1</v>
      </c>
      <c r="D631" s="43"/>
      <c r="E631" s="43"/>
    </row>
    <row r="632" spans="2:5" x14ac:dyDescent="0.25">
      <c r="B632" s="22" t="s">
        <v>80</v>
      </c>
      <c r="C632" s="1">
        <v>95</v>
      </c>
      <c r="D632" s="43"/>
      <c r="E632" s="43"/>
    </row>
    <row r="633" spans="2:5" x14ac:dyDescent="0.25">
      <c r="B633" s="7" t="s">
        <v>73</v>
      </c>
      <c r="C633" s="1">
        <v>16</v>
      </c>
      <c r="D633" s="43"/>
      <c r="E633" s="43"/>
    </row>
    <row r="634" spans="2:5" x14ac:dyDescent="0.25">
      <c r="B634" s="7" t="s">
        <v>74</v>
      </c>
      <c r="C634" s="1">
        <v>4</v>
      </c>
      <c r="D634" s="43"/>
      <c r="E634" s="43"/>
    </row>
    <row r="635" spans="2:5" x14ac:dyDescent="0.25">
      <c r="B635" s="7" t="s">
        <v>77</v>
      </c>
      <c r="C635" s="1">
        <v>59</v>
      </c>
      <c r="D635" s="43"/>
      <c r="E635" s="43"/>
    </row>
    <row r="636" spans="2:5" x14ac:dyDescent="0.25">
      <c r="B636" s="7" t="s">
        <v>75</v>
      </c>
      <c r="C636" s="1">
        <v>16</v>
      </c>
      <c r="D636" s="43"/>
      <c r="E636" s="43"/>
    </row>
    <row r="637" spans="2:5" x14ac:dyDescent="0.25">
      <c r="B637" s="15" t="s">
        <v>2</v>
      </c>
      <c r="C637" s="19">
        <v>69</v>
      </c>
      <c r="D637" s="42">
        <f>C638/C637</f>
        <v>0.34782608695652173</v>
      </c>
      <c r="E637" s="42">
        <f>C638/(C637-C640-C641-C644)</f>
        <v>0.36923076923076925</v>
      </c>
    </row>
    <row r="638" spans="2:5" x14ac:dyDescent="0.25">
      <c r="B638" s="22" t="s">
        <v>79</v>
      </c>
      <c r="C638" s="1">
        <v>24</v>
      </c>
      <c r="D638" s="43"/>
      <c r="E638" s="43"/>
    </row>
    <row r="639" spans="2:5" x14ac:dyDescent="0.25">
      <c r="B639" s="22" t="s">
        <v>78</v>
      </c>
      <c r="C639" s="39">
        <v>22</v>
      </c>
      <c r="D639" s="43"/>
      <c r="E639" s="43"/>
    </row>
    <row r="640" spans="2:5" x14ac:dyDescent="0.25">
      <c r="B640" s="7" t="s">
        <v>73</v>
      </c>
      <c r="C640" s="1">
        <v>1</v>
      </c>
      <c r="D640" s="43"/>
      <c r="E640" s="43"/>
    </row>
    <row r="641" spans="2:5" x14ac:dyDescent="0.25">
      <c r="B641" s="7" t="s">
        <v>74</v>
      </c>
      <c r="C641" s="1">
        <v>1</v>
      </c>
      <c r="D641" s="43"/>
      <c r="E641" s="43"/>
    </row>
    <row r="642" spans="2:5" x14ac:dyDescent="0.25">
      <c r="B642" s="7" t="s">
        <v>77</v>
      </c>
      <c r="C642" s="1">
        <v>20</v>
      </c>
      <c r="D642" s="43"/>
      <c r="E642" s="43"/>
    </row>
    <row r="643" spans="2:5" x14ac:dyDescent="0.25">
      <c r="B643" s="22" t="s">
        <v>80</v>
      </c>
      <c r="C643" s="1">
        <v>23</v>
      </c>
      <c r="D643" s="43"/>
      <c r="E643" s="43"/>
    </row>
    <row r="644" spans="2:5" x14ac:dyDescent="0.25">
      <c r="B644" s="7" t="s">
        <v>73</v>
      </c>
      <c r="C644" s="1">
        <v>2</v>
      </c>
      <c r="D644" s="43"/>
      <c r="E644" s="43"/>
    </row>
    <row r="645" spans="2:5" x14ac:dyDescent="0.25">
      <c r="B645" s="7" t="s">
        <v>77</v>
      </c>
      <c r="C645" s="1">
        <v>21</v>
      </c>
      <c r="D645" s="43"/>
      <c r="E645" s="43"/>
    </row>
    <row r="646" spans="2:5" x14ac:dyDescent="0.25">
      <c r="B646" s="15" t="s">
        <v>11</v>
      </c>
      <c r="C646" s="19">
        <v>296</v>
      </c>
      <c r="D646" s="42">
        <f>C647/C646</f>
        <v>0.65878378378378377</v>
      </c>
      <c r="E646" s="42">
        <f>C647/(C646-C652-C653)</f>
        <v>0.69892473118279574</v>
      </c>
    </row>
    <row r="647" spans="2:5" x14ac:dyDescent="0.25">
      <c r="B647" s="22" t="s">
        <v>79</v>
      </c>
      <c r="C647" s="1">
        <v>195</v>
      </c>
      <c r="D647" s="43"/>
      <c r="E647" s="43"/>
    </row>
    <row r="648" spans="2:5" x14ac:dyDescent="0.25">
      <c r="B648" s="22" t="s">
        <v>78</v>
      </c>
      <c r="C648" s="39">
        <v>25</v>
      </c>
      <c r="D648" s="43"/>
      <c r="E648" s="43"/>
    </row>
    <row r="649" spans="2:5" x14ac:dyDescent="0.25">
      <c r="B649" s="7" t="s">
        <v>77</v>
      </c>
      <c r="C649" s="1">
        <v>24</v>
      </c>
      <c r="D649" s="43"/>
      <c r="E649" s="43"/>
    </row>
    <row r="650" spans="2:5" x14ac:dyDescent="0.25">
      <c r="B650" s="7" t="s">
        <v>75</v>
      </c>
      <c r="C650" s="1">
        <v>1</v>
      </c>
      <c r="D650" s="43"/>
      <c r="E650" s="43"/>
    </row>
    <row r="651" spans="2:5" x14ac:dyDescent="0.25">
      <c r="B651" s="22" t="s">
        <v>80</v>
      </c>
      <c r="C651" s="1">
        <v>76</v>
      </c>
      <c r="D651" s="43"/>
      <c r="E651" s="43"/>
    </row>
    <row r="652" spans="2:5" x14ac:dyDescent="0.25">
      <c r="B652" s="7" t="s">
        <v>73</v>
      </c>
      <c r="C652" s="1">
        <v>15</v>
      </c>
      <c r="D652" s="43"/>
      <c r="E652" s="43"/>
    </row>
    <row r="653" spans="2:5" x14ac:dyDescent="0.25">
      <c r="B653" s="7" t="s">
        <v>74</v>
      </c>
      <c r="C653" s="1">
        <v>2</v>
      </c>
      <c r="D653" s="43"/>
      <c r="E653" s="43"/>
    </row>
    <row r="654" spans="2:5" x14ac:dyDescent="0.25">
      <c r="B654" s="7" t="s">
        <v>77</v>
      </c>
      <c r="C654" s="1">
        <v>43</v>
      </c>
      <c r="D654" s="43"/>
      <c r="E654" s="43"/>
    </row>
    <row r="655" spans="2:5" x14ac:dyDescent="0.25">
      <c r="B655" s="7" t="s">
        <v>75</v>
      </c>
      <c r="C655" s="1">
        <v>16</v>
      </c>
      <c r="D655" s="43"/>
      <c r="E655" s="43"/>
    </row>
    <row r="656" spans="2:5" x14ac:dyDescent="0.25">
      <c r="B656" s="15" t="s">
        <v>12</v>
      </c>
      <c r="C656" s="19">
        <v>109</v>
      </c>
      <c r="D656" s="42">
        <f>C657/C656</f>
        <v>0.28440366972477066</v>
      </c>
      <c r="E656" s="42">
        <f>C657/(C656-C662)</f>
        <v>0.28971962616822428</v>
      </c>
    </row>
    <row r="657" spans="2:5" x14ac:dyDescent="0.25">
      <c r="B657" s="22" t="s">
        <v>79</v>
      </c>
      <c r="C657" s="1">
        <v>31</v>
      </c>
      <c r="D657" s="43"/>
      <c r="E657" s="43"/>
    </row>
    <row r="658" spans="2:5" x14ac:dyDescent="0.25">
      <c r="B658" s="22" t="s">
        <v>78</v>
      </c>
      <c r="C658" s="39">
        <v>10</v>
      </c>
      <c r="D658" s="43"/>
      <c r="E658" s="43"/>
    </row>
    <row r="659" spans="2:5" x14ac:dyDescent="0.25">
      <c r="B659" s="7" t="s">
        <v>77</v>
      </c>
      <c r="C659" s="1">
        <v>9</v>
      </c>
      <c r="D659" s="43"/>
      <c r="E659" s="43"/>
    </row>
    <row r="660" spans="2:5" x14ac:dyDescent="0.25">
      <c r="B660" s="7" t="s">
        <v>75</v>
      </c>
      <c r="C660" s="1">
        <v>1</v>
      </c>
      <c r="D660" s="43"/>
      <c r="E660" s="43"/>
    </row>
    <row r="661" spans="2:5" x14ac:dyDescent="0.25">
      <c r="B661" s="22" t="s">
        <v>80</v>
      </c>
      <c r="C661" s="1">
        <v>68</v>
      </c>
      <c r="D661" s="43"/>
      <c r="E661" s="43"/>
    </row>
    <row r="662" spans="2:5" x14ac:dyDescent="0.25">
      <c r="B662" s="7" t="s">
        <v>73</v>
      </c>
      <c r="C662" s="1">
        <v>2</v>
      </c>
      <c r="D662" s="43"/>
      <c r="E662" s="43"/>
    </row>
    <row r="663" spans="2:5" x14ac:dyDescent="0.25">
      <c r="B663" s="7" t="s">
        <v>77</v>
      </c>
      <c r="C663" s="1">
        <v>61</v>
      </c>
      <c r="D663" s="43"/>
      <c r="E663" s="43"/>
    </row>
    <row r="664" spans="2:5" x14ac:dyDescent="0.25">
      <c r="B664" s="7" t="s">
        <v>75</v>
      </c>
      <c r="C664" s="1">
        <v>5</v>
      </c>
      <c r="D664" s="43"/>
      <c r="E664" s="43"/>
    </row>
    <row r="665" spans="2:5" x14ac:dyDescent="0.25">
      <c r="B665" s="15" t="s">
        <v>16</v>
      </c>
      <c r="C665" s="19">
        <v>72</v>
      </c>
      <c r="D665" s="42">
        <f>C666/C665</f>
        <v>0.56944444444444442</v>
      </c>
      <c r="E665" s="42">
        <f>C666/(C665-C670-C671)</f>
        <v>0.63076923076923075</v>
      </c>
    </row>
    <row r="666" spans="2:5" x14ac:dyDescent="0.25">
      <c r="B666" s="22" t="s">
        <v>79</v>
      </c>
      <c r="C666" s="1">
        <v>41</v>
      </c>
      <c r="D666" s="43"/>
      <c r="E666" s="43"/>
    </row>
    <row r="667" spans="2:5" x14ac:dyDescent="0.25">
      <c r="B667" s="22" t="s">
        <v>78</v>
      </c>
      <c r="C667" s="39">
        <v>6</v>
      </c>
      <c r="D667" s="43"/>
      <c r="E667" s="43"/>
    </row>
    <row r="668" spans="2:5" x14ac:dyDescent="0.25">
      <c r="B668" s="7" t="s">
        <v>77</v>
      </c>
      <c r="C668" s="1">
        <v>6</v>
      </c>
      <c r="D668" s="43"/>
      <c r="E668" s="43"/>
    </row>
    <row r="669" spans="2:5" x14ac:dyDescent="0.25">
      <c r="B669" s="22" t="s">
        <v>80</v>
      </c>
      <c r="C669" s="1">
        <v>25</v>
      </c>
      <c r="D669" s="43"/>
      <c r="E669" s="43"/>
    </row>
    <row r="670" spans="2:5" x14ac:dyDescent="0.25">
      <c r="B670" s="7" t="s">
        <v>73</v>
      </c>
      <c r="C670" s="1">
        <v>6</v>
      </c>
      <c r="D670" s="43"/>
      <c r="E670" s="43"/>
    </row>
    <row r="671" spans="2:5" x14ac:dyDescent="0.25">
      <c r="B671" s="7" t="s">
        <v>74</v>
      </c>
      <c r="C671" s="1">
        <v>1</v>
      </c>
      <c r="D671" s="43"/>
      <c r="E671" s="43"/>
    </row>
    <row r="672" spans="2:5" x14ac:dyDescent="0.25">
      <c r="B672" s="7" t="s">
        <v>77</v>
      </c>
      <c r="C672" s="1">
        <v>18</v>
      </c>
      <c r="D672" s="43"/>
      <c r="E672" s="43"/>
    </row>
    <row r="673" spans="2:5" x14ac:dyDescent="0.25">
      <c r="B673" s="15" t="s">
        <v>19</v>
      </c>
      <c r="C673" s="19">
        <v>70</v>
      </c>
      <c r="D673" s="42">
        <f>C674/C673</f>
        <v>0.48571428571428571</v>
      </c>
      <c r="E673" s="42">
        <f>C674/(C673-C678)</f>
        <v>0.49275362318840582</v>
      </c>
    </row>
    <row r="674" spans="2:5" x14ac:dyDescent="0.25">
      <c r="B674" s="22" t="s">
        <v>79</v>
      </c>
      <c r="C674" s="1">
        <v>34</v>
      </c>
      <c r="D674" s="43"/>
      <c r="E674" s="43"/>
    </row>
    <row r="675" spans="2:5" x14ac:dyDescent="0.25">
      <c r="B675" s="22" t="s">
        <v>78</v>
      </c>
      <c r="C675" s="39">
        <v>7</v>
      </c>
      <c r="D675" s="43"/>
      <c r="E675" s="43"/>
    </row>
    <row r="676" spans="2:5" x14ac:dyDescent="0.25">
      <c r="B676" s="7" t="s">
        <v>77</v>
      </c>
      <c r="C676" s="1">
        <v>7</v>
      </c>
      <c r="D676" s="43"/>
      <c r="E676" s="43"/>
    </row>
    <row r="677" spans="2:5" x14ac:dyDescent="0.25">
      <c r="B677" s="22" t="s">
        <v>80</v>
      </c>
      <c r="C677" s="1">
        <v>29</v>
      </c>
      <c r="D677" s="43"/>
      <c r="E677" s="43"/>
    </row>
    <row r="678" spans="2:5" x14ac:dyDescent="0.25">
      <c r="B678" s="7" t="s">
        <v>73</v>
      </c>
      <c r="C678" s="1">
        <v>1</v>
      </c>
      <c r="D678" s="43"/>
      <c r="E678" s="43"/>
    </row>
    <row r="679" spans="2:5" x14ac:dyDescent="0.25">
      <c r="B679" s="7" t="s">
        <v>77</v>
      </c>
      <c r="C679" s="1">
        <v>28</v>
      </c>
      <c r="D679" s="43"/>
      <c r="E679" s="43"/>
    </row>
    <row r="680" spans="2:5" x14ac:dyDescent="0.25">
      <c r="B680" s="15" t="s">
        <v>22</v>
      </c>
      <c r="C680" s="19">
        <v>59</v>
      </c>
      <c r="D680" s="42">
        <f>C681/C680</f>
        <v>0.50847457627118642</v>
      </c>
      <c r="E680" s="42">
        <f>C681/(C680-C686-C687)</f>
        <v>0.54545454545454541</v>
      </c>
    </row>
    <row r="681" spans="2:5" x14ac:dyDescent="0.25">
      <c r="B681" s="22" t="s">
        <v>79</v>
      </c>
      <c r="C681" s="1">
        <v>30</v>
      </c>
      <c r="D681" s="43"/>
      <c r="E681" s="43"/>
    </row>
    <row r="682" spans="2:5" x14ac:dyDescent="0.25">
      <c r="B682" s="22" t="s">
        <v>78</v>
      </c>
      <c r="C682" s="39">
        <v>6</v>
      </c>
      <c r="D682" s="43"/>
      <c r="E682" s="43"/>
    </row>
    <row r="683" spans="2:5" x14ac:dyDescent="0.25">
      <c r="B683" s="7" t="s">
        <v>77</v>
      </c>
      <c r="C683" s="1">
        <v>5</v>
      </c>
      <c r="D683" s="43"/>
      <c r="E683" s="43"/>
    </row>
    <row r="684" spans="2:5" x14ac:dyDescent="0.25">
      <c r="B684" s="7" t="s">
        <v>75</v>
      </c>
      <c r="C684" s="1">
        <v>1</v>
      </c>
      <c r="D684" s="43"/>
      <c r="E684" s="43"/>
    </row>
    <row r="685" spans="2:5" x14ac:dyDescent="0.25">
      <c r="B685" s="22" t="s">
        <v>80</v>
      </c>
      <c r="C685" s="1">
        <v>23</v>
      </c>
      <c r="D685" s="43"/>
      <c r="E685" s="43"/>
    </row>
    <row r="686" spans="2:5" x14ac:dyDescent="0.25">
      <c r="B686" s="7" t="s">
        <v>73</v>
      </c>
      <c r="C686" s="1">
        <v>2</v>
      </c>
      <c r="D686" s="43"/>
      <c r="E686" s="43"/>
    </row>
    <row r="687" spans="2:5" x14ac:dyDescent="0.25">
      <c r="B687" s="7" t="s">
        <v>74</v>
      </c>
      <c r="C687" s="1">
        <v>2</v>
      </c>
      <c r="D687" s="43"/>
      <c r="E687" s="43"/>
    </row>
    <row r="688" spans="2:5" x14ac:dyDescent="0.25">
      <c r="B688" s="7" t="s">
        <v>77</v>
      </c>
      <c r="C688" s="1">
        <v>15</v>
      </c>
      <c r="D688" s="43"/>
      <c r="E688" s="43"/>
    </row>
    <row r="689" spans="2:5" x14ac:dyDescent="0.25">
      <c r="B689" s="7" t="s">
        <v>75</v>
      </c>
      <c r="C689" s="1">
        <v>2</v>
      </c>
      <c r="D689" s="43"/>
      <c r="E689" s="43"/>
    </row>
    <row r="690" spans="2:5" x14ac:dyDescent="0.25">
      <c r="B690" s="7" t="s">
        <v>76</v>
      </c>
      <c r="C690" s="1">
        <v>2</v>
      </c>
      <c r="D690" s="43"/>
      <c r="E690" s="43"/>
    </row>
    <row r="691" spans="2:5" x14ac:dyDescent="0.25">
      <c r="B691" s="15" t="s">
        <v>15</v>
      </c>
      <c r="C691" s="19">
        <v>192</v>
      </c>
      <c r="D691" s="42">
        <f>C692/C691</f>
        <v>0.296875</v>
      </c>
      <c r="E691" s="42">
        <f>C692/(C691)</f>
        <v>0.296875</v>
      </c>
    </row>
    <row r="692" spans="2:5" x14ac:dyDescent="0.25">
      <c r="B692" s="22" t="s">
        <v>79</v>
      </c>
      <c r="C692" s="1">
        <v>57</v>
      </c>
      <c r="D692" s="43"/>
      <c r="E692" s="43"/>
    </row>
    <row r="693" spans="2:5" x14ac:dyDescent="0.25">
      <c r="B693" s="22" t="s">
        <v>78</v>
      </c>
      <c r="C693" s="39">
        <v>50</v>
      </c>
      <c r="D693" s="43"/>
      <c r="E693" s="43"/>
    </row>
    <row r="694" spans="2:5" x14ac:dyDescent="0.25">
      <c r="B694" s="7" t="s">
        <v>77</v>
      </c>
      <c r="C694" s="1">
        <v>49</v>
      </c>
      <c r="D694" s="43"/>
      <c r="E694" s="43"/>
    </row>
    <row r="695" spans="2:5" x14ac:dyDescent="0.25">
      <c r="B695" s="7" t="s">
        <v>75</v>
      </c>
      <c r="C695" s="1">
        <v>1</v>
      </c>
      <c r="D695" s="43"/>
      <c r="E695" s="43"/>
    </row>
    <row r="696" spans="2:5" x14ac:dyDescent="0.25">
      <c r="B696" s="22" t="s">
        <v>80</v>
      </c>
      <c r="C696" s="1">
        <v>85</v>
      </c>
      <c r="D696" s="43"/>
      <c r="E696" s="43"/>
    </row>
    <row r="697" spans="2:5" x14ac:dyDescent="0.25">
      <c r="B697" s="7" t="s">
        <v>77</v>
      </c>
      <c r="C697" s="1">
        <v>85</v>
      </c>
      <c r="D697" s="43"/>
      <c r="E697" s="43"/>
    </row>
    <row r="698" spans="2:5" x14ac:dyDescent="0.25">
      <c r="B698" s="15" t="s">
        <v>24</v>
      </c>
      <c r="C698" s="19">
        <v>101</v>
      </c>
      <c r="D698" s="42">
        <f>C699/C698</f>
        <v>0.49504950495049505</v>
      </c>
      <c r="E698" s="42">
        <f>C699/(C698-C704)</f>
        <v>0.50505050505050508</v>
      </c>
    </row>
    <row r="699" spans="2:5" x14ac:dyDescent="0.25">
      <c r="B699" s="22" t="s">
        <v>79</v>
      </c>
      <c r="C699" s="1">
        <v>50</v>
      </c>
      <c r="D699" s="43"/>
      <c r="E699" s="43"/>
    </row>
    <row r="700" spans="2:5" x14ac:dyDescent="0.25">
      <c r="B700" s="22" t="s">
        <v>78</v>
      </c>
      <c r="C700" s="39">
        <v>9</v>
      </c>
      <c r="D700" s="43"/>
      <c r="E700" s="43"/>
    </row>
    <row r="701" spans="2:5" x14ac:dyDescent="0.25">
      <c r="B701" s="7" t="s">
        <v>77</v>
      </c>
      <c r="C701" s="1">
        <v>8</v>
      </c>
      <c r="D701" s="43"/>
      <c r="E701" s="43"/>
    </row>
    <row r="702" spans="2:5" x14ac:dyDescent="0.25">
      <c r="B702" s="7" t="s">
        <v>76</v>
      </c>
      <c r="C702" s="1">
        <v>1</v>
      </c>
      <c r="D702" s="43"/>
      <c r="E702" s="43"/>
    </row>
    <row r="703" spans="2:5" x14ac:dyDescent="0.25">
      <c r="B703" s="22" t="s">
        <v>80</v>
      </c>
      <c r="C703" s="1">
        <v>42</v>
      </c>
      <c r="D703" s="43"/>
      <c r="E703" s="43"/>
    </row>
    <row r="704" spans="2:5" x14ac:dyDescent="0.25">
      <c r="B704" s="7" t="s">
        <v>73</v>
      </c>
      <c r="C704" s="1">
        <v>2</v>
      </c>
      <c r="D704" s="43"/>
      <c r="E704" s="43"/>
    </row>
    <row r="705" spans="2:5" x14ac:dyDescent="0.25">
      <c r="B705" s="7" t="s">
        <v>77</v>
      </c>
      <c r="C705" s="1">
        <v>40</v>
      </c>
      <c r="D705" s="43"/>
      <c r="E705" s="43"/>
    </row>
    <row r="706" spans="2:5" x14ac:dyDescent="0.25">
      <c r="B706" s="15" t="s">
        <v>27</v>
      </c>
      <c r="C706" s="19">
        <v>63</v>
      </c>
      <c r="D706" s="42">
        <f>C707/C706</f>
        <v>0.74603174603174605</v>
      </c>
      <c r="E706" s="42">
        <f>C707/(C706)</f>
        <v>0.74603174603174605</v>
      </c>
    </row>
    <row r="707" spans="2:5" x14ac:dyDescent="0.25">
      <c r="B707" s="22" t="s">
        <v>79</v>
      </c>
      <c r="C707" s="1">
        <v>47</v>
      </c>
      <c r="D707" s="43"/>
      <c r="E707" s="43"/>
    </row>
    <row r="708" spans="2:5" x14ac:dyDescent="0.25">
      <c r="B708" s="22" t="s">
        <v>78</v>
      </c>
      <c r="C708" s="39">
        <v>2</v>
      </c>
      <c r="D708" s="43"/>
      <c r="E708" s="43"/>
    </row>
    <row r="709" spans="2:5" x14ac:dyDescent="0.25">
      <c r="B709" s="7" t="s">
        <v>77</v>
      </c>
      <c r="C709" s="1">
        <v>2</v>
      </c>
      <c r="D709" s="43"/>
      <c r="E709" s="43"/>
    </row>
    <row r="710" spans="2:5" x14ac:dyDescent="0.25">
      <c r="B710" s="22" t="s">
        <v>80</v>
      </c>
      <c r="C710" s="1">
        <v>14</v>
      </c>
      <c r="D710" s="43"/>
      <c r="E710" s="43"/>
    </row>
    <row r="711" spans="2:5" x14ac:dyDescent="0.25">
      <c r="B711" s="7" t="s">
        <v>77</v>
      </c>
      <c r="C711" s="1">
        <v>14</v>
      </c>
      <c r="D711" s="43"/>
      <c r="E711" s="43"/>
    </row>
    <row r="712" spans="2:5" x14ac:dyDescent="0.25">
      <c r="B712" s="15" t="s">
        <v>30</v>
      </c>
      <c r="C712" s="19">
        <v>150</v>
      </c>
      <c r="D712" s="42">
        <f>C713/C712</f>
        <v>0.47333333333333333</v>
      </c>
      <c r="E712" s="42">
        <f>C713/(C712-C715-C716)</f>
        <v>0.48299319727891155</v>
      </c>
    </row>
    <row r="713" spans="2:5" x14ac:dyDescent="0.25">
      <c r="B713" s="22" t="s">
        <v>79</v>
      </c>
      <c r="C713" s="1">
        <v>71</v>
      </c>
      <c r="D713" s="43"/>
      <c r="E713" s="43"/>
    </row>
    <row r="714" spans="2:5" x14ac:dyDescent="0.25">
      <c r="B714" s="22" t="s">
        <v>78</v>
      </c>
      <c r="C714" s="39">
        <v>19</v>
      </c>
      <c r="D714" s="43"/>
      <c r="E714" s="43"/>
    </row>
    <row r="715" spans="2:5" x14ac:dyDescent="0.25">
      <c r="B715" s="7" t="s">
        <v>73</v>
      </c>
      <c r="C715" s="1">
        <v>1</v>
      </c>
      <c r="D715" s="43"/>
      <c r="E715" s="43"/>
    </row>
    <row r="716" spans="2:5" x14ac:dyDescent="0.25">
      <c r="B716" s="7" t="s">
        <v>74</v>
      </c>
      <c r="C716" s="1">
        <v>2</v>
      </c>
      <c r="D716" s="43"/>
      <c r="E716" s="43"/>
    </row>
    <row r="717" spans="2:5" x14ac:dyDescent="0.25">
      <c r="B717" s="7" t="s">
        <v>77</v>
      </c>
      <c r="C717" s="1">
        <v>16</v>
      </c>
      <c r="D717" s="43"/>
      <c r="E717" s="43"/>
    </row>
    <row r="718" spans="2:5" x14ac:dyDescent="0.25">
      <c r="B718" s="22" t="s">
        <v>80</v>
      </c>
      <c r="C718" s="1">
        <v>60</v>
      </c>
      <c r="D718" s="43"/>
      <c r="E718" s="43"/>
    </row>
    <row r="719" spans="2:5" x14ac:dyDescent="0.25">
      <c r="B719" s="7" t="s">
        <v>77</v>
      </c>
      <c r="C719" s="1">
        <v>60</v>
      </c>
      <c r="D719" s="43"/>
      <c r="E719" s="43"/>
    </row>
    <row r="720" spans="2:5" x14ac:dyDescent="0.25">
      <c r="B720" s="15" t="s">
        <v>33</v>
      </c>
      <c r="C720" s="19">
        <v>23</v>
      </c>
      <c r="D720" s="42">
        <f>C721/C720</f>
        <v>0.95652173913043481</v>
      </c>
      <c r="E720" s="42">
        <f>C721/(C720)</f>
        <v>0.95652173913043481</v>
      </c>
    </row>
    <row r="721" spans="2:5" x14ac:dyDescent="0.25">
      <c r="B721" s="22" t="s">
        <v>79</v>
      </c>
      <c r="C721" s="1">
        <v>22</v>
      </c>
      <c r="D721" s="43"/>
      <c r="E721" s="43"/>
    </row>
    <row r="722" spans="2:5" x14ac:dyDescent="0.25">
      <c r="B722" s="22" t="s">
        <v>80</v>
      </c>
      <c r="C722" s="1">
        <v>1</v>
      </c>
      <c r="D722" s="43"/>
      <c r="E722" s="43"/>
    </row>
    <row r="723" spans="2:5" x14ac:dyDescent="0.25">
      <c r="B723" s="7" t="s">
        <v>77</v>
      </c>
      <c r="C723" s="1">
        <v>1</v>
      </c>
      <c r="D723" s="43"/>
      <c r="E723" s="43"/>
    </row>
    <row r="724" spans="2:5" x14ac:dyDescent="0.25">
      <c r="B724" s="15" t="s">
        <v>42</v>
      </c>
      <c r="C724" s="19">
        <v>73</v>
      </c>
      <c r="D724" s="42">
        <f>C725/C724</f>
        <v>0.35616438356164382</v>
      </c>
      <c r="E724" s="42">
        <f>C725/(C724-C730)</f>
        <v>0.36619718309859156</v>
      </c>
    </row>
    <row r="725" spans="2:5" x14ac:dyDescent="0.25">
      <c r="B725" s="22" t="s">
        <v>79</v>
      </c>
      <c r="C725" s="1">
        <v>26</v>
      </c>
      <c r="D725" s="43"/>
      <c r="E725" s="43"/>
    </row>
    <row r="726" spans="2:5" x14ac:dyDescent="0.25">
      <c r="B726" s="22" t="s">
        <v>78</v>
      </c>
      <c r="C726" s="39">
        <v>20</v>
      </c>
      <c r="D726" s="43"/>
      <c r="E726" s="43"/>
    </row>
    <row r="727" spans="2:5" x14ac:dyDescent="0.25">
      <c r="B727" s="7" t="s">
        <v>77</v>
      </c>
      <c r="C727" s="1">
        <v>19</v>
      </c>
      <c r="D727" s="43"/>
      <c r="E727" s="43"/>
    </row>
    <row r="728" spans="2:5" x14ac:dyDescent="0.25">
      <c r="B728" s="7" t="s">
        <v>75</v>
      </c>
      <c r="C728" s="1">
        <v>1</v>
      </c>
      <c r="D728" s="43"/>
      <c r="E728" s="43"/>
    </row>
    <row r="729" spans="2:5" x14ac:dyDescent="0.25">
      <c r="B729" s="22" t="s">
        <v>80</v>
      </c>
      <c r="C729" s="1">
        <v>27</v>
      </c>
      <c r="D729" s="43"/>
      <c r="E729" s="43"/>
    </row>
    <row r="730" spans="2:5" x14ac:dyDescent="0.25">
      <c r="B730" s="7" t="s">
        <v>73</v>
      </c>
      <c r="C730" s="1">
        <v>2</v>
      </c>
      <c r="D730" s="43"/>
      <c r="E730" s="43"/>
    </row>
    <row r="731" spans="2:5" x14ac:dyDescent="0.25">
      <c r="B731" s="7" t="s">
        <v>77</v>
      </c>
      <c r="C731" s="1">
        <v>25</v>
      </c>
      <c r="D731" s="43"/>
      <c r="E731" s="43"/>
    </row>
    <row r="732" spans="2:5" x14ac:dyDescent="0.25">
      <c r="B732" s="15" t="s">
        <v>23</v>
      </c>
      <c r="C732" s="19">
        <v>383</v>
      </c>
      <c r="D732" s="42">
        <f>C733/C732</f>
        <v>0.51174934725848564</v>
      </c>
      <c r="E732" s="42">
        <f>C733/(C732-C735-C736-C741)</f>
        <v>0.53846153846153844</v>
      </c>
    </row>
    <row r="733" spans="2:5" x14ac:dyDescent="0.25">
      <c r="B733" s="22" t="s">
        <v>79</v>
      </c>
      <c r="C733" s="1">
        <v>196</v>
      </c>
      <c r="D733" s="43"/>
      <c r="E733" s="43"/>
    </row>
    <row r="734" spans="2:5" x14ac:dyDescent="0.25">
      <c r="B734" s="22" t="s">
        <v>78</v>
      </c>
      <c r="C734" s="39">
        <v>80</v>
      </c>
      <c r="D734" s="43"/>
      <c r="E734" s="43"/>
    </row>
    <row r="735" spans="2:5" x14ac:dyDescent="0.25">
      <c r="B735" s="7" t="s">
        <v>73</v>
      </c>
      <c r="C735" s="1">
        <v>2</v>
      </c>
      <c r="D735" s="43"/>
      <c r="E735" s="43"/>
    </row>
    <row r="736" spans="2:5" x14ac:dyDescent="0.25">
      <c r="B736" s="7" t="s">
        <v>74</v>
      </c>
      <c r="C736" s="1">
        <v>1</v>
      </c>
      <c r="D736" s="43"/>
      <c r="E736" s="43"/>
    </row>
    <row r="737" spans="2:5" x14ac:dyDescent="0.25">
      <c r="B737" s="7" t="s">
        <v>77</v>
      </c>
      <c r="C737" s="1">
        <v>65</v>
      </c>
      <c r="D737" s="43"/>
      <c r="E737" s="43"/>
    </row>
    <row r="738" spans="2:5" x14ac:dyDescent="0.25">
      <c r="B738" s="7" t="s">
        <v>75</v>
      </c>
      <c r="C738" s="1">
        <v>11</v>
      </c>
      <c r="D738" s="43"/>
      <c r="E738" s="43"/>
    </row>
    <row r="739" spans="2:5" x14ac:dyDescent="0.25">
      <c r="B739" s="7" t="s">
        <v>76</v>
      </c>
      <c r="C739" s="1">
        <v>1</v>
      </c>
      <c r="D739" s="43"/>
      <c r="E739" s="43"/>
    </row>
    <row r="740" spans="2:5" x14ac:dyDescent="0.25">
      <c r="B740" s="22" t="s">
        <v>80</v>
      </c>
      <c r="C740" s="1">
        <v>107</v>
      </c>
      <c r="D740" s="43"/>
      <c r="E740" s="43"/>
    </row>
    <row r="741" spans="2:5" x14ac:dyDescent="0.25">
      <c r="B741" s="7" t="s">
        <v>73</v>
      </c>
      <c r="C741" s="1">
        <v>16</v>
      </c>
      <c r="D741" s="43"/>
      <c r="E741" s="43"/>
    </row>
    <row r="742" spans="2:5" x14ac:dyDescent="0.25">
      <c r="B742" s="7" t="s">
        <v>77</v>
      </c>
      <c r="C742" s="1">
        <v>72</v>
      </c>
      <c r="D742" s="43"/>
      <c r="E742" s="43"/>
    </row>
    <row r="743" spans="2:5" x14ac:dyDescent="0.25">
      <c r="B743" s="7" t="s">
        <v>75</v>
      </c>
      <c r="C743" s="1">
        <v>18</v>
      </c>
      <c r="D743" s="43"/>
      <c r="E743" s="43"/>
    </row>
    <row r="744" spans="2:5" x14ac:dyDescent="0.25">
      <c r="B744" s="7" t="s">
        <v>76</v>
      </c>
      <c r="C744" s="1">
        <v>1</v>
      </c>
      <c r="D744" s="43"/>
      <c r="E744" s="43"/>
    </row>
    <row r="745" spans="2:5" x14ac:dyDescent="0.25">
      <c r="B745" s="15" t="s">
        <v>1</v>
      </c>
      <c r="C745" s="19">
        <v>320</v>
      </c>
      <c r="D745" s="42">
        <f>C746/C745</f>
        <v>0.5</v>
      </c>
      <c r="E745" s="42">
        <f>C746/(C745-C748-C749-C753)</f>
        <v>0.5460750853242321</v>
      </c>
    </row>
    <row r="746" spans="2:5" x14ac:dyDescent="0.25">
      <c r="B746" s="22" t="s">
        <v>79</v>
      </c>
      <c r="C746" s="1">
        <v>160</v>
      </c>
      <c r="D746" s="43"/>
      <c r="E746" s="43"/>
    </row>
    <row r="747" spans="2:5" x14ac:dyDescent="0.25">
      <c r="B747" s="22" t="s">
        <v>78</v>
      </c>
      <c r="C747" s="39">
        <v>46</v>
      </c>
      <c r="D747" s="43"/>
      <c r="E747" s="43"/>
    </row>
    <row r="748" spans="2:5" x14ac:dyDescent="0.25">
      <c r="B748" s="7" t="s">
        <v>73</v>
      </c>
      <c r="C748" s="1">
        <v>7</v>
      </c>
      <c r="D748" s="43"/>
      <c r="E748" s="43"/>
    </row>
    <row r="749" spans="2:5" x14ac:dyDescent="0.25">
      <c r="B749" s="7" t="s">
        <v>74</v>
      </c>
      <c r="C749" s="1">
        <v>2</v>
      </c>
      <c r="D749" s="43"/>
      <c r="E749" s="43"/>
    </row>
    <row r="750" spans="2:5" x14ac:dyDescent="0.25">
      <c r="B750" s="7" t="s">
        <v>77</v>
      </c>
      <c r="C750" s="1">
        <v>29</v>
      </c>
      <c r="D750" s="43"/>
      <c r="E750" s="43"/>
    </row>
    <row r="751" spans="2:5" x14ac:dyDescent="0.25">
      <c r="B751" s="7" t="s">
        <v>75</v>
      </c>
      <c r="C751" s="1">
        <v>8</v>
      </c>
      <c r="D751" s="43"/>
      <c r="E751" s="43"/>
    </row>
    <row r="752" spans="2:5" x14ac:dyDescent="0.25">
      <c r="B752" s="22" t="s">
        <v>80</v>
      </c>
      <c r="C752" s="1">
        <v>114</v>
      </c>
      <c r="D752" s="43"/>
      <c r="E752" s="43"/>
    </row>
    <row r="753" spans="2:5" x14ac:dyDescent="0.25">
      <c r="B753" s="7" t="s">
        <v>73</v>
      </c>
      <c r="C753" s="1">
        <v>18</v>
      </c>
      <c r="D753" s="43"/>
      <c r="E753" s="43"/>
    </row>
    <row r="754" spans="2:5" x14ac:dyDescent="0.25">
      <c r="B754" s="7" t="s">
        <v>77</v>
      </c>
      <c r="C754" s="1">
        <v>75</v>
      </c>
      <c r="D754" s="43"/>
      <c r="E754" s="43"/>
    </row>
    <row r="755" spans="2:5" x14ac:dyDescent="0.25">
      <c r="B755" s="7" t="s">
        <v>75</v>
      </c>
      <c r="C755" s="1">
        <v>20</v>
      </c>
      <c r="D755" s="43"/>
      <c r="E755" s="43"/>
    </row>
    <row r="756" spans="2:5" x14ac:dyDescent="0.25">
      <c r="B756" s="7" t="s">
        <v>76</v>
      </c>
      <c r="C756" s="1">
        <v>1</v>
      </c>
      <c r="D756" s="43"/>
      <c r="E756" s="43"/>
    </row>
    <row r="757" spans="2:5" x14ac:dyDescent="0.25">
      <c r="B757" s="15" t="s">
        <v>37</v>
      </c>
      <c r="C757" s="19">
        <v>130</v>
      </c>
      <c r="D757" s="42">
        <f>C758/C757</f>
        <v>0.65384615384615385</v>
      </c>
      <c r="E757" s="42">
        <f>C758/(C757-C762)</f>
        <v>0.69105691056910568</v>
      </c>
    </row>
    <row r="758" spans="2:5" x14ac:dyDescent="0.25">
      <c r="B758" s="22" t="s">
        <v>79</v>
      </c>
      <c r="C758" s="1">
        <v>85</v>
      </c>
      <c r="D758" s="43"/>
      <c r="E758" s="43"/>
    </row>
    <row r="759" spans="2:5" x14ac:dyDescent="0.25">
      <c r="B759" s="22" t="s">
        <v>78</v>
      </c>
      <c r="C759" s="39">
        <v>5</v>
      </c>
      <c r="D759" s="43"/>
      <c r="E759" s="43"/>
    </row>
    <row r="760" spans="2:5" x14ac:dyDescent="0.25">
      <c r="B760" s="7" t="s">
        <v>77</v>
      </c>
      <c r="C760" s="1">
        <v>5</v>
      </c>
      <c r="D760" s="43"/>
      <c r="E760" s="43"/>
    </row>
    <row r="761" spans="2:5" x14ac:dyDescent="0.25">
      <c r="B761" s="22" t="s">
        <v>80</v>
      </c>
      <c r="C761" s="1">
        <v>40</v>
      </c>
      <c r="D761" s="43"/>
      <c r="E761" s="43"/>
    </row>
    <row r="762" spans="2:5" x14ac:dyDescent="0.25">
      <c r="B762" s="7" t="s">
        <v>73</v>
      </c>
      <c r="C762" s="1">
        <v>7</v>
      </c>
      <c r="D762" s="43"/>
      <c r="E762" s="43"/>
    </row>
    <row r="763" spans="2:5" x14ac:dyDescent="0.25">
      <c r="B763" s="7" t="s">
        <v>77</v>
      </c>
      <c r="C763" s="1">
        <v>24</v>
      </c>
      <c r="D763" s="43"/>
      <c r="E763" s="43"/>
    </row>
    <row r="764" spans="2:5" x14ac:dyDescent="0.25">
      <c r="B764" s="7" t="s">
        <v>75</v>
      </c>
      <c r="C764" s="1">
        <v>9</v>
      </c>
      <c r="D764" s="43"/>
      <c r="E764" s="43"/>
    </row>
    <row r="765" spans="2:5" x14ac:dyDescent="0.25">
      <c r="B765" s="15" t="s">
        <v>43</v>
      </c>
      <c r="C765" s="19">
        <v>32</v>
      </c>
      <c r="D765" s="42">
        <f>C766/C765</f>
        <v>0.59375</v>
      </c>
      <c r="E765" s="42">
        <f>C766/(C765)</f>
        <v>0.59375</v>
      </c>
    </row>
    <row r="766" spans="2:5" x14ac:dyDescent="0.25">
      <c r="B766" s="22" t="s">
        <v>79</v>
      </c>
      <c r="C766" s="1">
        <v>19</v>
      </c>
      <c r="D766" s="43"/>
      <c r="E766" s="43"/>
    </row>
    <row r="767" spans="2:5" x14ac:dyDescent="0.25">
      <c r="B767" s="22" t="s">
        <v>78</v>
      </c>
      <c r="C767" s="39">
        <v>3</v>
      </c>
      <c r="D767" s="43"/>
      <c r="E767" s="43"/>
    </row>
    <row r="768" spans="2:5" x14ac:dyDescent="0.25">
      <c r="B768" s="7" t="s">
        <v>77</v>
      </c>
      <c r="C768" s="1">
        <v>3</v>
      </c>
      <c r="D768" s="43"/>
      <c r="E768" s="43"/>
    </row>
    <row r="769" spans="2:5" x14ac:dyDescent="0.25">
      <c r="B769" s="22" t="s">
        <v>80</v>
      </c>
      <c r="C769" s="1">
        <v>10</v>
      </c>
      <c r="D769" s="43"/>
      <c r="E769" s="43"/>
    </row>
    <row r="770" spans="2:5" x14ac:dyDescent="0.25">
      <c r="B770" s="7" t="s">
        <v>77</v>
      </c>
      <c r="C770" s="1">
        <v>10</v>
      </c>
      <c r="D770" s="43"/>
      <c r="E770" s="43"/>
    </row>
    <row r="771" spans="2:5" x14ac:dyDescent="0.25">
      <c r="B771" s="15" t="s">
        <v>44</v>
      </c>
      <c r="C771" s="19">
        <v>23</v>
      </c>
      <c r="D771" s="42">
        <f>C772/C771</f>
        <v>0.30434782608695654</v>
      </c>
      <c r="E771" s="42">
        <f>C772/(C771)</f>
        <v>0.30434782608695654</v>
      </c>
    </row>
    <row r="772" spans="2:5" x14ac:dyDescent="0.25">
      <c r="B772" s="22" t="s">
        <v>79</v>
      </c>
      <c r="C772" s="1">
        <v>7</v>
      </c>
      <c r="D772" s="43"/>
      <c r="E772" s="43"/>
    </row>
    <row r="773" spans="2:5" x14ac:dyDescent="0.25">
      <c r="B773" s="22" t="s">
        <v>78</v>
      </c>
      <c r="C773" s="39">
        <v>13</v>
      </c>
      <c r="D773" s="43"/>
      <c r="E773" s="43"/>
    </row>
    <row r="774" spans="2:5" x14ac:dyDescent="0.25">
      <c r="B774" s="7" t="s">
        <v>77</v>
      </c>
      <c r="C774" s="1">
        <v>13</v>
      </c>
      <c r="D774" s="43"/>
      <c r="E774" s="43"/>
    </row>
    <row r="775" spans="2:5" x14ac:dyDescent="0.25">
      <c r="B775" s="22" t="s">
        <v>80</v>
      </c>
      <c r="C775" s="1">
        <v>3</v>
      </c>
      <c r="D775" s="43"/>
      <c r="E775" s="43"/>
    </row>
    <row r="776" spans="2:5" ht="13.8" thickBot="1" x14ac:dyDescent="0.3">
      <c r="B776" s="7" t="s">
        <v>77</v>
      </c>
      <c r="C776" s="1">
        <v>3</v>
      </c>
      <c r="D776" s="43"/>
      <c r="E776" s="43"/>
    </row>
    <row r="777" spans="2:5" ht="13.8" thickBot="1" x14ac:dyDescent="0.3">
      <c r="B777" s="17" t="s">
        <v>65</v>
      </c>
      <c r="C777" s="9">
        <f>C778+C788+C795+C800+C808+C820+C829+C838+C843+C854+C861+C871+C879+C886+C893+C898+C910+C919+C926+C930+C940+C949+C954+C965+C967+C976+C983</f>
        <v>2009</v>
      </c>
      <c r="D777" s="27">
        <f>(C779+C789+C796+C801+C809+C821++C830+C839+C844+C855+C862+C872+C880+C887+C894+C899+C911+C927+C931+C941+C950+C955+C966+C968++C977+C984)/C777</f>
        <v>0.39522150323544053</v>
      </c>
      <c r="E777" s="27">
        <f>(C779+C789+C796+C801+C809+C821+C830+C839+C844+C855+C862+C872+C880+C887+C894+C899+C911+C927+C931+C941+C950+C955+C966+C968+C977+C984)/(C777-C783-C784-C791-C792-C805-C806-C811-C815-C816-C825-C826-C835-C841-C846-C849-C850-C859-C867-C868-C876-C884-C889-C890-C896-C901-C905-C906-C913-C916-C917-C921-C922-C935-C945-C946-C952-C957-C960-C961-C972-C973-C979-C980-C986-C989-C990)</f>
        <v>0.47233789411064842</v>
      </c>
    </row>
    <row r="778" spans="2:5" x14ac:dyDescent="0.25">
      <c r="B778" s="15" t="s">
        <v>3</v>
      </c>
      <c r="C778" s="19">
        <v>36</v>
      </c>
      <c r="D778" s="42">
        <f>C779/C778</f>
        <v>0.3888888888888889</v>
      </c>
      <c r="E778" s="42">
        <f>C779/(C778-C783-C784)</f>
        <v>0.42424242424242425</v>
      </c>
    </row>
    <row r="779" spans="2:5" x14ac:dyDescent="0.25">
      <c r="B779" s="22" t="s">
        <v>79</v>
      </c>
      <c r="C779" s="1">
        <v>14</v>
      </c>
      <c r="D779" s="43"/>
      <c r="E779" s="43"/>
    </row>
    <row r="780" spans="2:5" x14ac:dyDescent="0.25">
      <c r="B780" s="22" t="s">
        <v>78</v>
      </c>
      <c r="C780" s="39">
        <v>2</v>
      </c>
      <c r="D780" s="43"/>
      <c r="E780" s="43"/>
    </row>
    <row r="781" spans="2:5" x14ac:dyDescent="0.25">
      <c r="B781" s="7" t="s">
        <v>77</v>
      </c>
      <c r="C781" s="1">
        <v>2</v>
      </c>
      <c r="D781" s="43"/>
      <c r="E781" s="43"/>
    </row>
    <row r="782" spans="2:5" x14ac:dyDescent="0.25">
      <c r="B782" s="22" t="s">
        <v>80</v>
      </c>
      <c r="C782" s="1">
        <v>20</v>
      </c>
      <c r="D782" s="43"/>
      <c r="E782" s="43"/>
    </row>
    <row r="783" spans="2:5" x14ac:dyDescent="0.25">
      <c r="B783" s="7" t="s">
        <v>73</v>
      </c>
      <c r="C783" s="1">
        <v>2</v>
      </c>
      <c r="D783" s="43"/>
      <c r="E783" s="43"/>
    </row>
    <row r="784" spans="2:5" x14ac:dyDescent="0.25">
      <c r="B784" s="7" t="s">
        <v>74</v>
      </c>
      <c r="C784" s="1">
        <v>1</v>
      </c>
      <c r="D784" s="43"/>
      <c r="E784" s="43"/>
    </row>
    <row r="785" spans="2:5" x14ac:dyDescent="0.25">
      <c r="B785" s="7" t="s">
        <v>77</v>
      </c>
      <c r="C785" s="1">
        <v>13</v>
      </c>
      <c r="D785" s="43"/>
      <c r="E785" s="43"/>
    </row>
    <row r="786" spans="2:5" x14ac:dyDescent="0.25">
      <c r="B786" s="7" t="s">
        <v>75</v>
      </c>
      <c r="C786" s="1">
        <v>2</v>
      </c>
      <c r="D786" s="43"/>
      <c r="E786" s="43"/>
    </row>
    <row r="787" spans="2:5" x14ac:dyDescent="0.25">
      <c r="B787" s="7" t="s">
        <v>76</v>
      </c>
      <c r="C787" s="1">
        <v>2</v>
      </c>
      <c r="D787" s="43"/>
      <c r="E787" s="43"/>
    </row>
    <row r="788" spans="2:5" x14ac:dyDescent="0.25">
      <c r="B788" s="15" t="s">
        <v>41</v>
      </c>
      <c r="C788" s="19">
        <v>13</v>
      </c>
      <c r="D788" s="42">
        <f>C789/C788</f>
        <v>0.30769230769230771</v>
      </c>
      <c r="E788" s="42">
        <f>C789/(C788-C791-C792)</f>
        <v>0.5</v>
      </c>
    </row>
    <row r="789" spans="2:5" x14ac:dyDescent="0.25">
      <c r="B789" s="22" t="s">
        <v>79</v>
      </c>
      <c r="C789" s="1">
        <v>4</v>
      </c>
      <c r="D789" s="43"/>
      <c r="E789" s="43"/>
    </row>
    <row r="790" spans="2:5" x14ac:dyDescent="0.25">
      <c r="B790" s="22" t="s">
        <v>80</v>
      </c>
      <c r="C790" s="1">
        <v>9</v>
      </c>
      <c r="D790" s="43"/>
      <c r="E790" s="43"/>
    </row>
    <row r="791" spans="2:5" x14ac:dyDescent="0.25">
      <c r="B791" s="7" t="s">
        <v>73</v>
      </c>
      <c r="C791" s="1">
        <v>3</v>
      </c>
      <c r="D791" s="43"/>
      <c r="E791" s="43"/>
    </row>
    <row r="792" spans="2:5" x14ac:dyDescent="0.25">
      <c r="B792" s="7" t="s">
        <v>74</v>
      </c>
      <c r="C792" s="1">
        <v>2</v>
      </c>
      <c r="D792" s="43"/>
      <c r="E792" s="43"/>
    </row>
    <row r="793" spans="2:5" x14ac:dyDescent="0.25">
      <c r="B793" s="7" t="s">
        <v>77</v>
      </c>
      <c r="C793" s="1">
        <v>3</v>
      </c>
      <c r="D793" s="43"/>
      <c r="E793" s="43"/>
    </row>
    <row r="794" spans="2:5" x14ac:dyDescent="0.25">
      <c r="B794" s="7" t="s">
        <v>76</v>
      </c>
      <c r="C794" s="1">
        <v>1</v>
      </c>
      <c r="D794" s="43"/>
      <c r="E794" s="43"/>
    </row>
    <row r="795" spans="2:5" x14ac:dyDescent="0.25">
      <c r="B795" s="15" t="s">
        <v>8</v>
      </c>
      <c r="C795" s="19">
        <v>8</v>
      </c>
      <c r="D795" s="42">
        <f>C796/C795</f>
        <v>0.625</v>
      </c>
      <c r="E795" s="42">
        <f>C796/(C795)</f>
        <v>0.625</v>
      </c>
    </row>
    <row r="796" spans="2:5" x14ac:dyDescent="0.25">
      <c r="B796" s="22" t="s">
        <v>79</v>
      </c>
      <c r="C796" s="1">
        <v>5</v>
      </c>
      <c r="D796" s="43"/>
      <c r="E796" s="43"/>
    </row>
    <row r="797" spans="2:5" x14ac:dyDescent="0.25">
      <c r="B797" s="22" t="s">
        <v>80</v>
      </c>
      <c r="C797" s="1">
        <v>3</v>
      </c>
      <c r="D797" s="43"/>
      <c r="E797" s="43"/>
    </row>
    <row r="798" spans="2:5" x14ac:dyDescent="0.25">
      <c r="B798" s="7" t="s">
        <v>77</v>
      </c>
      <c r="C798" s="1">
        <v>2</v>
      </c>
      <c r="D798" s="43"/>
      <c r="E798" s="43"/>
    </row>
    <row r="799" spans="2:5" x14ac:dyDescent="0.25">
      <c r="B799" s="7" t="s">
        <v>76</v>
      </c>
      <c r="C799" s="1">
        <v>1</v>
      </c>
      <c r="D799" s="43"/>
      <c r="E799" s="43"/>
    </row>
    <row r="800" spans="2:5" x14ac:dyDescent="0.25">
      <c r="B800" s="15" t="s">
        <v>5</v>
      </c>
      <c r="C800" s="19">
        <v>71</v>
      </c>
      <c r="D800" s="42">
        <f>C801/C800</f>
        <v>0.61971830985915488</v>
      </c>
      <c r="E800" s="42">
        <f>C801/(C800-C805-C806)</f>
        <v>0.6470588235294118</v>
      </c>
    </row>
    <row r="801" spans="2:5" x14ac:dyDescent="0.25">
      <c r="B801" s="22" t="s">
        <v>79</v>
      </c>
      <c r="C801" s="1">
        <v>44</v>
      </c>
      <c r="D801" s="43"/>
      <c r="E801" s="43"/>
    </row>
    <row r="802" spans="2:5" x14ac:dyDescent="0.25">
      <c r="B802" s="22" t="s">
        <v>78</v>
      </c>
      <c r="C802" s="39">
        <v>18</v>
      </c>
      <c r="D802" s="43"/>
      <c r="E802" s="43"/>
    </row>
    <row r="803" spans="2:5" x14ac:dyDescent="0.25">
      <c r="B803" s="7" t="s">
        <v>77</v>
      </c>
      <c r="C803" s="1">
        <v>18</v>
      </c>
      <c r="D803" s="43"/>
      <c r="E803" s="43"/>
    </row>
    <row r="804" spans="2:5" x14ac:dyDescent="0.25">
      <c r="B804" s="22" t="s">
        <v>80</v>
      </c>
      <c r="C804" s="1">
        <v>9</v>
      </c>
      <c r="D804" s="43"/>
      <c r="E804" s="43"/>
    </row>
    <row r="805" spans="2:5" x14ac:dyDescent="0.25">
      <c r="B805" s="7" t="s">
        <v>73</v>
      </c>
      <c r="C805" s="1">
        <v>2</v>
      </c>
      <c r="D805" s="43"/>
      <c r="E805" s="43"/>
    </row>
    <row r="806" spans="2:5" x14ac:dyDescent="0.25">
      <c r="B806" s="7" t="s">
        <v>74</v>
      </c>
      <c r="C806" s="1">
        <v>1</v>
      </c>
      <c r="D806" s="43"/>
      <c r="E806" s="43"/>
    </row>
    <row r="807" spans="2:5" x14ac:dyDescent="0.25">
      <c r="B807" s="7" t="s">
        <v>77</v>
      </c>
      <c r="C807" s="1">
        <v>6</v>
      </c>
      <c r="D807" s="43"/>
      <c r="E807" s="43"/>
    </row>
    <row r="808" spans="2:5" x14ac:dyDescent="0.25">
      <c r="B808" s="15" t="s">
        <v>7</v>
      </c>
      <c r="C808" s="19">
        <v>551</v>
      </c>
      <c r="D808" s="42">
        <f>C809/C808</f>
        <v>0.3666061705989111</v>
      </c>
      <c r="E808" s="42">
        <f>C809/(C808-C811-C815-C816)</f>
        <v>0.452914798206278</v>
      </c>
    </row>
    <row r="809" spans="2:5" x14ac:dyDescent="0.25">
      <c r="B809" s="22" t="s">
        <v>79</v>
      </c>
      <c r="C809" s="1">
        <v>202</v>
      </c>
      <c r="D809" s="43"/>
      <c r="E809" s="43"/>
    </row>
    <row r="810" spans="2:5" x14ac:dyDescent="0.25">
      <c r="B810" s="22" t="s">
        <v>78</v>
      </c>
      <c r="C810" s="39">
        <v>61</v>
      </c>
      <c r="D810" s="43"/>
      <c r="E810" s="43"/>
    </row>
    <row r="811" spans="2:5" x14ac:dyDescent="0.25">
      <c r="B811" s="7" t="s">
        <v>74</v>
      </c>
      <c r="C811" s="1">
        <v>2</v>
      </c>
      <c r="D811" s="43"/>
      <c r="E811" s="43"/>
    </row>
    <row r="812" spans="2:5" x14ac:dyDescent="0.25">
      <c r="B812" s="7" t="s">
        <v>77</v>
      </c>
      <c r="C812" s="1">
        <v>55</v>
      </c>
      <c r="D812" s="43"/>
      <c r="E812" s="43"/>
    </row>
    <row r="813" spans="2:5" x14ac:dyDescent="0.25">
      <c r="B813" s="7" t="s">
        <v>76</v>
      </c>
      <c r="C813" s="1">
        <v>4</v>
      </c>
      <c r="D813" s="43"/>
      <c r="E813" s="43"/>
    </row>
    <row r="814" spans="2:5" x14ac:dyDescent="0.25">
      <c r="B814" s="22" t="s">
        <v>80</v>
      </c>
      <c r="C814" s="1">
        <v>288</v>
      </c>
      <c r="D814" s="43"/>
      <c r="E814" s="43"/>
    </row>
    <row r="815" spans="2:5" x14ac:dyDescent="0.25">
      <c r="B815" s="7" t="s">
        <v>73</v>
      </c>
      <c r="C815" s="1">
        <v>37</v>
      </c>
      <c r="D815" s="43"/>
      <c r="E815" s="43"/>
    </row>
    <row r="816" spans="2:5" x14ac:dyDescent="0.25">
      <c r="B816" s="7" t="s">
        <v>74</v>
      </c>
      <c r="C816" s="1">
        <v>66</v>
      </c>
      <c r="D816" s="43"/>
      <c r="E816" s="43"/>
    </row>
    <row r="817" spans="2:5" x14ac:dyDescent="0.25">
      <c r="B817" s="7" t="s">
        <v>77</v>
      </c>
      <c r="C817" s="1">
        <v>100</v>
      </c>
      <c r="D817" s="43"/>
      <c r="E817" s="43"/>
    </row>
    <row r="818" spans="2:5" x14ac:dyDescent="0.25">
      <c r="B818" s="7" t="s">
        <v>75</v>
      </c>
      <c r="C818" s="1">
        <v>19</v>
      </c>
      <c r="D818" s="43"/>
      <c r="E818" s="43"/>
    </row>
    <row r="819" spans="2:5" x14ac:dyDescent="0.25">
      <c r="B819" s="7" t="s">
        <v>76</v>
      </c>
      <c r="C819" s="1">
        <v>66</v>
      </c>
      <c r="D819" s="43"/>
      <c r="E819" s="43"/>
    </row>
    <row r="820" spans="2:5" x14ac:dyDescent="0.25">
      <c r="B820" s="15" t="s">
        <v>9</v>
      </c>
      <c r="C820" s="19">
        <v>14</v>
      </c>
      <c r="D820" s="42">
        <f>C821/C820</f>
        <v>0.2857142857142857</v>
      </c>
      <c r="E820" s="42">
        <f>C821/(C820-C825-C826)</f>
        <v>0.44444444444444442</v>
      </c>
    </row>
    <row r="821" spans="2:5" x14ac:dyDescent="0.25">
      <c r="B821" s="22" t="s">
        <v>79</v>
      </c>
      <c r="C821" s="1">
        <v>4</v>
      </c>
      <c r="D821" s="43"/>
      <c r="E821" s="43"/>
    </row>
    <row r="822" spans="2:5" x14ac:dyDescent="0.25">
      <c r="B822" s="22" t="s">
        <v>78</v>
      </c>
      <c r="C822" s="39">
        <v>1</v>
      </c>
      <c r="D822" s="43"/>
      <c r="E822" s="43"/>
    </row>
    <row r="823" spans="2:5" x14ac:dyDescent="0.25">
      <c r="B823" s="7" t="s">
        <v>77</v>
      </c>
      <c r="C823" s="1">
        <v>1</v>
      </c>
      <c r="D823" s="43"/>
      <c r="E823" s="43"/>
    </row>
    <row r="824" spans="2:5" x14ac:dyDescent="0.25">
      <c r="B824" s="22" t="s">
        <v>80</v>
      </c>
      <c r="C824" s="1">
        <v>9</v>
      </c>
      <c r="D824" s="43"/>
      <c r="E824" s="43"/>
    </row>
    <row r="825" spans="2:5" x14ac:dyDescent="0.25">
      <c r="B825" s="7" t="s">
        <v>73</v>
      </c>
      <c r="C825" s="1">
        <v>4</v>
      </c>
      <c r="D825" s="43"/>
      <c r="E825" s="43"/>
    </row>
    <row r="826" spans="2:5" x14ac:dyDescent="0.25">
      <c r="B826" s="7" t="s">
        <v>74</v>
      </c>
      <c r="C826" s="1">
        <v>1</v>
      </c>
      <c r="D826" s="43"/>
      <c r="E826" s="43"/>
    </row>
    <row r="827" spans="2:5" x14ac:dyDescent="0.25">
      <c r="B827" s="7" t="s">
        <v>77</v>
      </c>
      <c r="C827" s="1">
        <v>2</v>
      </c>
      <c r="D827" s="43"/>
      <c r="E827" s="43"/>
    </row>
    <row r="828" spans="2:5" x14ac:dyDescent="0.25">
      <c r="B828" s="7" t="s">
        <v>76</v>
      </c>
      <c r="C828" s="1">
        <v>2</v>
      </c>
      <c r="D828" s="43"/>
      <c r="E828" s="43"/>
    </row>
    <row r="829" spans="2:5" x14ac:dyDescent="0.25">
      <c r="B829" s="15" t="s">
        <v>10</v>
      </c>
      <c r="C829" s="19">
        <v>116</v>
      </c>
      <c r="D829" s="42">
        <f>C830/C829</f>
        <v>0.28448275862068967</v>
      </c>
      <c r="E829" s="42">
        <f>C830/(C829-C835)</f>
        <v>0.30555555555555558</v>
      </c>
    </row>
    <row r="830" spans="2:5" x14ac:dyDescent="0.25">
      <c r="B830" s="22" t="s">
        <v>79</v>
      </c>
      <c r="C830" s="1">
        <v>33</v>
      </c>
      <c r="D830" s="43"/>
      <c r="E830" s="43"/>
    </row>
    <row r="831" spans="2:5" x14ac:dyDescent="0.25">
      <c r="B831" s="22" t="s">
        <v>78</v>
      </c>
      <c r="C831" s="39">
        <v>40</v>
      </c>
      <c r="D831" s="43"/>
      <c r="E831" s="43"/>
    </row>
    <row r="832" spans="2:5" x14ac:dyDescent="0.25">
      <c r="B832" s="7" t="s">
        <v>77</v>
      </c>
      <c r="C832" s="1">
        <v>39</v>
      </c>
      <c r="D832" s="43"/>
      <c r="E832" s="43"/>
    </row>
    <row r="833" spans="2:5" x14ac:dyDescent="0.25">
      <c r="B833" s="7" t="s">
        <v>76</v>
      </c>
      <c r="C833" s="1">
        <v>1</v>
      </c>
      <c r="D833" s="43"/>
      <c r="E833" s="43"/>
    </row>
    <row r="834" spans="2:5" x14ac:dyDescent="0.25">
      <c r="B834" s="22" t="s">
        <v>80</v>
      </c>
      <c r="C834" s="1">
        <v>43</v>
      </c>
      <c r="D834" s="43"/>
      <c r="E834" s="43"/>
    </row>
    <row r="835" spans="2:5" x14ac:dyDescent="0.25">
      <c r="B835" s="7" t="s">
        <v>74</v>
      </c>
      <c r="C835" s="1">
        <v>8</v>
      </c>
      <c r="D835" s="43"/>
      <c r="E835" s="43"/>
    </row>
    <row r="836" spans="2:5" x14ac:dyDescent="0.25">
      <c r="B836" s="7" t="s">
        <v>77</v>
      </c>
      <c r="C836" s="1">
        <v>34</v>
      </c>
      <c r="D836" s="43"/>
      <c r="E836" s="43"/>
    </row>
    <row r="837" spans="2:5" x14ac:dyDescent="0.25">
      <c r="B837" s="7" t="s">
        <v>75</v>
      </c>
      <c r="C837" s="1">
        <v>1</v>
      </c>
      <c r="D837" s="43"/>
      <c r="E837" s="43"/>
    </row>
    <row r="838" spans="2:5" x14ac:dyDescent="0.25">
      <c r="B838" s="15" t="s">
        <v>39</v>
      </c>
      <c r="C838" s="19">
        <v>4</v>
      </c>
      <c r="D838" s="42">
        <f>C839/C838</f>
        <v>0.25</v>
      </c>
      <c r="E838" s="42">
        <f>C839/(C838-C841)</f>
        <v>0.5</v>
      </c>
    </row>
    <row r="839" spans="2:5" x14ac:dyDescent="0.25">
      <c r="B839" s="22" t="s">
        <v>79</v>
      </c>
      <c r="C839" s="1">
        <v>1</v>
      </c>
      <c r="D839" s="43"/>
      <c r="E839" s="43"/>
    </row>
    <row r="840" spans="2:5" x14ac:dyDescent="0.25">
      <c r="B840" s="22" t="s">
        <v>80</v>
      </c>
      <c r="C840" s="1">
        <v>3</v>
      </c>
      <c r="D840" s="43"/>
      <c r="E840" s="43"/>
    </row>
    <row r="841" spans="2:5" x14ac:dyDescent="0.25">
      <c r="B841" s="7" t="s">
        <v>74</v>
      </c>
      <c r="C841" s="1">
        <v>2</v>
      </c>
      <c r="D841" s="43"/>
      <c r="E841" s="43"/>
    </row>
    <row r="842" spans="2:5" x14ac:dyDescent="0.25">
      <c r="B842" s="7" t="s">
        <v>77</v>
      </c>
      <c r="C842" s="1">
        <v>1</v>
      </c>
      <c r="D842" s="43"/>
      <c r="E842" s="43"/>
    </row>
    <row r="843" spans="2:5" x14ac:dyDescent="0.25">
      <c r="B843" s="15" t="s">
        <v>2</v>
      </c>
      <c r="C843" s="19">
        <v>103</v>
      </c>
      <c r="D843" s="42">
        <f>C844/C843</f>
        <v>0.28155339805825241</v>
      </c>
      <c r="E843" s="42">
        <f>C844/(C843-C846-C849-C850)</f>
        <v>0.37662337662337664</v>
      </c>
    </row>
    <row r="844" spans="2:5" x14ac:dyDescent="0.25">
      <c r="B844" s="22" t="s">
        <v>79</v>
      </c>
      <c r="C844" s="1">
        <v>29</v>
      </c>
      <c r="D844" s="43"/>
      <c r="E844" s="43"/>
    </row>
    <row r="845" spans="2:5" x14ac:dyDescent="0.25">
      <c r="B845" s="22" t="s">
        <v>78</v>
      </c>
      <c r="C845" s="39">
        <v>8</v>
      </c>
      <c r="D845" s="43"/>
      <c r="E845" s="43"/>
    </row>
    <row r="846" spans="2:5" x14ac:dyDescent="0.25">
      <c r="B846" s="7" t="s">
        <v>74</v>
      </c>
      <c r="C846" s="1">
        <v>1</v>
      </c>
      <c r="D846" s="43"/>
      <c r="E846" s="43"/>
    </row>
    <row r="847" spans="2:5" x14ac:dyDescent="0.25">
      <c r="B847" s="7" t="s">
        <v>77</v>
      </c>
      <c r="C847" s="1">
        <v>7</v>
      </c>
      <c r="D847" s="43"/>
      <c r="E847" s="43"/>
    </row>
    <row r="848" spans="2:5" x14ac:dyDescent="0.25">
      <c r="B848" s="22" t="s">
        <v>80</v>
      </c>
      <c r="C848" s="1">
        <v>66</v>
      </c>
      <c r="D848" s="43"/>
      <c r="E848" s="43"/>
    </row>
    <row r="849" spans="2:5" x14ac:dyDescent="0.25">
      <c r="B849" s="7" t="s">
        <v>73</v>
      </c>
      <c r="C849" s="1">
        <v>3</v>
      </c>
      <c r="D849" s="43"/>
      <c r="E849" s="43"/>
    </row>
    <row r="850" spans="2:5" x14ac:dyDescent="0.25">
      <c r="B850" s="7" t="s">
        <v>74</v>
      </c>
      <c r="C850" s="1">
        <v>22</v>
      </c>
      <c r="D850" s="43"/>
      <c r="E850" s="43"/>
    </row>
    <row r="851" spans="2:5" x14ac:dyDescent="0.25">
      <c r="B851" s="7" t="s">
        <v>77</v>
      </c>
      <c r="C851" s="1">
        <v>32</v>
      </c>
      <c r="D851" s="43"/>
      <c r="E851" s="43"/>
    </row>
    <row r="852" spans="2:5" x14ac:dyDescent="0.25">
      <c r="B852" s="7" t="s">
        <v>75</v>
      </c>
      <c r="C852" s="1">
        <v>2</v>
      </c>
      <c r="D852" s="43"/>
      <c r="E852" s="43"/>
    </row>
    <row r="853" spans="2:5" x14ac:dyDescent="0.25">
      <c r="B853" s="7" t="s">
        <v>76</v>
      </c>
      <c r="C853" s="1">
        <v>7</v>
      </c>
      <c r="D853" s="43"/>
      <c r="E853" s="43"/>
    </row>
    <row r="854" spans="2:5" x14ac:dyDescent="0.25">
      <c r="B854" s="15" t="s">
        <v>29</v>
      </c>
      <c r="C854" s="19">
        <v>28</v>
      </c>
      <c r="D854" s="42">
        <f>C855/C854</f>
        <v>0.6785714285714286</v>
      </c>
      <c r="E854" s="42">
        <f>C855/(C854-C859)</f>
        <v>0.76</v>
      </c>
    </row>
    <row r="855" spans="2:5" x14ac:dyDescent="0.25">
      <c r="B855" s="22" t="s">
        <v>79</v>
      </c>
      <c r="C855" s="1">
        <v>19</v>
      </c>
      <c r="D855" s="43"/>
      <c r="E855" s="43"/>
    </row>
    <row r="856" spans="2:5" x14ac:dyDescent="0.25">
      <c r="B856" s="22" t="s">
        <v>78</v>
      </c>
      <c r="C856" s="39">
        <v>2</v>
      </c>
      <c r="D856" s="43"/>
      <c r="E856" s="43"/>
    </row>
    <row r="857" spans="2:5" x14ac:dyDescent="0.25">
      <c r="B857" s="7" t="s">
        <v>77</v>
      </c>
      <c r="C857" s="1">
        <v>2</v>
      </c>
      <c r="D857" s="43"/>
      <c r="E857" s="43"/>
    </row>
    <row r="858" spans="2:5" x14ac:dyDescent="0.25">
      <c r="B858" s="22" t="s">
        <v>80</v>
      </c>
      <c r="C858" s="1">
        <v>7</v>
      </c>
      <c r="D858" s="43"/>
      <c r="E858" s="43"/>
    </row>
    <row r="859" spans="2:5" x14ac:dyDescent="0.25">
      <c r="B859" s="7" t="s">
        <v>74</v>
      </c>
      <c r="C859" s="1">
        <v>3</v>
      </c>
      <c r="D859" s="43"/>
      <c r="E859" s="43"/>
    </row>
    <row r="860" spans="2:5" x14ac:dyDescent="0.25">
      <c r="B860" s="7" t="s">
        <v>77</v>
      </c>
      <c r="C860" s="1">
        <v>4</v>
      </c>
      <c r="D860" s="43"/>
      <c r="E860" s="43"/>
    </row>
    <row r="861" spans="2:5" x14ac:dyDescent="0.25">
      <c r="B861" s="15" t="s">
        <v>13</v>
      </c>
      <c r="C861" s="19">
        <v>31</v>
      </c>
      <c r="D861" s="42">
        <f>C862/C861</f>
        <v>0.5161290322580645</v>
      </c>
      <c r="E861" s="42">
        <f>C862/(C861-C867-C868)</f>
        <v>0.5714285714285714</v>
      </c>
    </row>
    <row r="862" spans="2:5" x14ac:dyDescent="0.25">
      <c r="B862" s="22" t="s">
        <v>79</v>
      </c>
      <c r="C862" s="1">
        <v>16</v>
      </c>
      <c r="D862" s="43"/>
      <c r="E862" s="43"/>
    </row>
    <row r="863" spans="2:5" x14ac:dyDescent="0.25">
      <c r="B863" s="22" t="s">
        <v>78</v>
      </c>
      <c r="C863" s="39">
        <v>2</v>
      </c>
      <c r="D863" s="43"/>
      <c r="E863" s="43"/>
    </row>
    <row r="864" spans="2:5" x14ac:dyDescent="0.25">
      <c r="B864" s="7" t="s">
        <v>77</v>
      </c>
      <c r="C864" s="1">
        <v>1</v>
      </c>
      <c r="D864" s="43"/>
      <c r="E864" s="43"/>
    </row>
    <row r="865" spans="2:5" x14ac:dyDescent="0.25">
      <c r="B865" s="7" t="s">
        <v>76</v>
      </c>
      <c r="C865" s="1">
        <v>1</v>
      </c>
      <c r="D865" s="43"/>
      <c r="E865" s="43"/>
    </row>
    <row r="866" spans="2:5" x14ac:dyDescent="0.25">
      <c r="B866" s="22" t="s">
        <v>80</v>
      </c>
      <c r="C866" s="1">
        <v>13</v>
      </c>
      <c r="D866" s="43"/>
      <c r="E866" s="43"/>
    </row>
    <row r="867" spans="2:5" x14ac:dyDescent="0.25">
      <c r="B867" s="7" t="s">
        <v>73</v>
      </c>
      <c r="C867" s="1">
        <v>1</v>
      </c>
      <c r="D867" s="43"/>
      <c r="E867" s="43"/>
    </row>
    <row r="868" spans="2:5" x14ac:dyDescent="0.25">
      <c r="B868" s="7" t="s">
        <v>74</v>
      </c>
      <c r="C868" s="1">
        <v>2</v>
      </c>
      <c r="D868" s="43"/>
      <c r="E868" s="43"/>
    </row>
    <row r="869" spans="2:5" x14ac:dyDescent="0.25">
      <c r="B869" s="7" t="s">
        <v>77</v>
      </c>
      <c r="C869" s="1">
        <v>8</v>
      </c>
      <c r="D869" s="43"/>
      <c r="E869" s="43"/>
    </row>
    <row r="870" spans="2:5" x14ac:dyDescent="0.25">
      <c r="B870" s="7" t="s">
        <v>76</v>
      </c>
      <c r="C870" s="1">
        <v>2</v>
      </c>
      <c r="D870" s="43"/>
      <c r="E870" s="43"/>
    </row>
    <row r="871" spans="2:5" x14ac:dyDescent="0.25">
      <c r="B871" s="15" t="s">
        <v>17</v>
      </c>
      <c r="C871" s="19">
        <v>31</v>
      </c>
      <c r="D871" s="42">
        <f>C872/C871</f>
        <v>0.61290322580645162</v>
      </c>
      <c r="E871" s="42">
        <f>C872/(C871-C876)</f>
        <v>0.65517241379310343</v>
      </c>
    </row>
    <row r="872" spans="2:5" x14ac:dyDescent="0.25">
      <c r="B872" s="22" t="s">
        <v>79</v>
      </c>
      <c r="C872" s="1">
        <v>19</v>
      </c>
      <c r="D872" s="43"/>
      <c r="E872" s="43"/>
    </row>
    <row r="873" spans="2:5" x14ac:dyDescent="0.25">
      <c r="B873" s="22" t="s">
        <v>78</v>
      </c>
      <c r="C873" s="39">
        <v>1</v>
      </c>
      <c r="D873" s="43"/>
      <c r="E873" s="43"/>
    </row>
    <row r="874" spans="2:5" x14ac:dyDescent="0.25">
      <c r="B874" s="7" t="s">
        <v>77</v>
      </c>
      <c r="C874" s="1">
        <v>1</v>
      </c>
      <c r="D874" s="43"/>
      <c r="E874" s="43"/>
    </row>
    <row r="875" spans="2:5" x14ac:dyDescent="0.25">
      <c r="B875" s="22" t="s">
        <v>80</v>
      </c>
      <c r="C875" s="1">
        <v>11</v>
      </c>
      <c r="D875" s="43"/>
      <c r="E875" s="43"/>
    </row>
    <row r="876" spans="2:5" x14ac:dyDescent="0.25">
      <c r="B876" s="7" t="s">
        <v>74</v>
      </c>
      <c r="C876" s="1">
        <v>2</v>
      </c>
      <c r="D876" s="43"/>
      <c r="E876" s="43"/>
    </row>
    <row r="877" spans="2:5" x14ac:dyDescent="0.25">
      <c r="B877" s="7" t="s">
        <v>77</v>
      </c>
      <c r="C877" s="1">
        <v>4</v>
      </c>
      <c r="D877" s="43"/>
      <c r="E877" s="43"/>
    </row>
    <row r="878" spans="2:5" x14ac:dyDescent="0.25">
      <c r="B878" s="7" t="s">
        <v>76</v>
      </c>
      <c r="C878" s="1">
        <v>5</v>
      </c>
      <c r="D878" s="43"/>
      <c r="E878" s="43"/>
    </row>
    <row r="879" spans="2:5" x14ac:dyDescent="0.25">
      <c r="B879" s="15" t="s">
        <v>18</v>
      </c>
      <c r="C879" s="19">
        <v>31</v>
      </c>
      <c r="D879" s="42">
        <f>C880/C879</f>
        <v>0.32258064516129031</v>
      </c>
      <c r="E879" s="42">
        <f>C880/(C879-C884)</f>
        <v>0.38461538461538464</v>
      </c>
    </row>
    <row r="880" spans="2:5" x14ac:dyDescent="0.25">
      <c r="B880" s="22" t="s">
        <v>79</v>
      </c>
      <c r="C880" s="1">
        <v>10</v>
      </c>
      <c r="D880" s="43"/>
      <c r="E880" s="43"/>
    </row>
    <row r="881" spans="2:5" x14ac:dyDescent="0.25">
      <c r="B881" s="22" t="s">
        <v>78</v>
      </c>
      <c r="C881" s="39">
        <v>1</v>
      </c>
      <c r="D881" s="43"/>
      <c r="E881" s="43"/>
    </row>
    <row r="882" spans="2:5" x14ac:dyDescent="0.25">
      <c r="B882" s="7" t="s">
        <v>77</v>
      </c>
      <c r="C882" s="1">
        <v>1</v>
      </c>
      <c r="D882" s="43"/>
      <c r="E882" s="43"/>
    </row>
    <row r="883" spans="2:5" x14ac:dyDescent="0.25">
      <c r="B883" s="22" t="s">
        <v>80</v>
      </c>
      <c r="C883" s="1">
        <v>20</v>
      </c>
      <c r="D883" s="43"/>
      <c r="E883" s="43"/>
    </row>
    <row r="884" spans="2:5" x14ac:dyDescent="0.25">
      <c r="B884" s="7" t="s">
        <v>74</v>
      </c>
      <c r="C884" s="1">
        <v>5</v>
      </c>
      <c r="D884" s="43"/>
      <c r="E884" s="43"/>
    </row>
    <row r="885" spans="2:5" x14ac:dyDescent="0.25">
      <c r="B885" s="7" t="s">
        <v>77</v>
      </c>
      <c r="C885" s="1">
        <v>15</v>
      </c>
      <c r="D885" s="43"/>
      <c r="E885" s="43"/>
    </row>
    <row r="886" spans="2:5" x14ac:dyDescent="0.25">
      <c r="B886" s="15" t="s">
        <v>21</v>
      </c>
      <c r="C886" s="19">
        <v>13</v>
      </c>
      <c r="D886" s="42">
        <f>C887/C886</f>
        <v>0.23076923076923078</v>
      </c>
      <c r="E886" s="42">
        <f>C887/(C886-C889-C890)</f>
        <v>0.5</v>
      </c>
    </row>
    <row r="887" spans="2:5" x14ac:dyDescent="0.25">
      <c r="B887" s="22" t="s">
        <v>79</v>
      </c>
      <c r="C887" s="1">
        <v>3</v>
      </c>
      <c r="D887" s="43"/>
      <c r="E887" s="43"/>
    </row>
    <row r="888" spans="2:5" x14ac:dyDescent="0.25">
      <c r="B888" s="22" t="s">
        <v>80</v>
      </c>
      <c r="C888" s="1">
        <v>10</v>
      </c>
      <c r="D888" s="43"/>
      <c r="E888" s="43"/>
    </row>
    <row r="889" spans="2:5" x14ac:dyDescent="0.25">
      <c r="B889" s="7" t="s">
        <v>73</v>
      </c>
      <c r="C889" s="1">
        <v>4</v>
      </c>
      <c r="D889" s="43"/>
      <c r="E889" s="43"/>
    </row>
    <row r="890" spans="2:5" x14ac:dyDescent="0.25">
      <c r="B890" s="7" t="s">
        <v>74</v>
      </c>
      <c r="C890" s="1">
        <v>3</v>
      </c>
      <c r="D890" s="43"/>
      <c r="E890" s="43"/>
    </row>
    <row r="891" spans="2:5" x14ac:dyDescent="0.25">
      <c r="B891" s="7" t="s">
        <v>77</v>
      </c>
      <c r="C891" s="1">
        <v>2</v>
      </c>
      <c r="D891" s="43"/>
      <c r="E891" s="43"/>
    </row>
    <row r="892" spans="2:5" x14ac:dyDescent="0.25">
      <c r="B892" s="7" t="s">
        <v>76</v>
      </c>
      <c r="C892" s="1">
        <v>1</v>
      </c>
      <c r="D892" s="43"/>
      <c r="E892" s="43"/>
    </row>
    <row r="893" spans="2:5" x14ac:dyDescent="0.25">
      <c r="B893" s="15" t="s">
        <v>22</v>
      </c>
      <c r="C893" s="19">
        <v>8</v>
      </c>
      <c r="D893" s="42">
        <f>C894/C893</f>
        <v>0.5</v>
      </c>
      <c r="E893" s="42">
        <f>C894/(C893-C896)</f>
        <v>0.8</v>
      </c>
    </row>
    <row r="894" spans="2:5" x14ac:dyDescent="0.25">
      <c r="B894" s="22" t="s">
        <v>79</v>
      </c>
      <c r="C894" s="1">
        <v>4</v>
      </c>
      <c r="D894" s="43"/>
      <c r="E894" s="43"/>
    </row>
    <row r="895" spans="2:5" x14ac:dyDescent="0.25">
      <c r="B895" s="22" t="s">
        <v>80</v>
      </c>
      <c r="C895" s="1">
        <v>4</v>
      </c>
      <c r="D895" s="43"/>
      <c r="E895" s="43"/>
    </row>
    <row r="896" spans="2:5" x14ac:dyDescent="0.25">
      <c r="B896" s="7" t="s">
        <v>74</v>
      </c>
      <c r="C896" s="1">
        <v>3</v>
      </c>
      <c r="D896" s="43"/>
      <c r="E896" s="43"/>
    </row>
    <row r="897" spans="2:5" x14ac:dyDescent="0.25">
      <c r="B897" s="7" t="s">
        <v>77</v>
      </c>
      <c r="C897" s="1">
        <v>1</v>
      </c>
      <c r="D897" s="43"/>
      <c r="E897" s="43"/>
    </row>
    <row r="898" spans="2:5" x14ac:dyDescent="0.25">
      <c r="B898" s="15" t="s">
        <v>15</v>
      </c>
      <c r="C898" s="19">
        <v>424</v>
      </c>
      <c r="D898" s="42">
        <f>C899/C898</f>
        <v>0.30896226415094341</v>
      </c>
      <c r="E898" s="42">
        <f>C899/(C898-C901-C905-C906)</f>
        <v>0.38529411764705884</v>
      </c>
    </row>
    <row r="899" spans="2:5" x14ac:dyDescent="0.25">
      <c r="B899" s="22" t="s">
        <v>79</v>
      </c>
      <c r="C899" s="1">
        <v>131</v>
      </c>
      <c r="D899" s="43"/>
      <c r="E899" s="43"/>
    </row>
    <row r="900" spans="2:5" x14ac:dyDescent="0.25">
      <c r="B900" s="22" t="s">
        <v>78</v>
      </c>
      <c r="C900" s="39">
        <v>85</v>
      </c>
      <c r="D900" s="43"/>
      <c r="E900" s="43"/>
    </row>
    <row r="901" spans="2:5" x14ac:dyDescent="0.25">
      <c r="B901" s="7" t="s">
        <v>74</v>
      </c>
      <c r="C901" s="1">
        <v>6</v>
      </c>
      <c r="D901" s="43"/>
      <c r="E901" s="43"/>
    </row>
    <row r="902" spans="2:5" x14ac:dyDescent="0.25">
      <c r="B902" s="7" t="s">
        <v>77</v>
      </c>
      <c r="C902" s="1">
        <v>73</v>
      </c>
      <c r="D902" s="43"/>
      <c r="E902" s="43"/>
    </row>
    <row r="903" spans="2:5" x14ac:dyDescent="0.25">
      <c r="B903" s="7" t="s">
        <v>76</v>
      </c>
      <c r="C903" s="1">
        <v>6</v>
      </c>
      <c r="D903" s="43"/>
      <c r="E903" s="43"/>
    </row>
    <row r="904" spans="2:5" x14ac:dyDescent="0.25">
      <c r="B904" s="22" t="s">
        <v>80</v>
      </c>
      <c r="C904" s="1">
        <v>208</v>
      </c>
      <c r="D904" s="43"/>
      <c r="E904" s="43"/>
    </row>
    <row r="905" spans="2:5" x14ac:dyDescent="0.25">
      <c r="B905" s="7" t="s">
        <v>73</v>
      </c>
      <c r="C905" s="1">
        <v>24</v>
      </c>
      <c r="D905" s="43"/>
      <c r="E905" s="43"/>
    </row>
    <row r="906" spans="2:5" x14ac:dyDescent="0.25">
      <c r="B906" s="7" t="s">
        <v>74</v>
      </c>
      <c r="C906" s="1">
        <v>54</v>
      </c>
      <c r="D906" s="43"/>
      <c r="E906" s="43"/>
    </row>
    <row r="907" spans="2:5" x14ac:dyDescent="0.25">
      <c r="B907" s="7" t="s">
        <v>77</v>
      </c>
      <c r="C907" s="1">
        <v>107</v>
      </c>
      <c r="D907" s="43"/>
      <c r="E907" s="43"/>
    </row>
    <row r="908" spans="2:5" x14ac:dyDescent="0.25">
      <c r="B908" s="7" t="s">
        <v>75</v>
      </c>
      <c r="C908" s="1">
        <v>3</v>
      </c>
      <c r="D908" s="43"/>
      <c r="E908" s="43"/>
    </row>
    <row r="909" spans="2:5" x14ac:dyDescent="0.25">
      <c r="B909" s="7" t="s">
        <v>76</v>
      </c>
      <c r="C909" s="1">
        <v>20</v>
      </c>
      <c r="D909" s="43"/>
      <c r="E909" s="43"/>
    </row>
    <row r="910" spans="2:5" x14ac:dyDescent="0.25">
      <c r="B910" s="15" t="s">
        <v>25</v>
      </c>
      <c r="C910" s="19">
        <v>14</v>
      </c>
      <c r="D910" s="42">
        <f>C911/C910</f>
        <v>0.2857142857142857</v>
      </c>
      <c r="E910" s="42">
        <f>C911/(C910-C913-C916-C917)</f>
        <v>0.44444444444444442</v>
      </c>
    </row>
    <row r="911" spans="2:5" x14ac:dyDescent="0.25">
      <c r="B911" s="22" t="s">
        <v>79</v>
      </c>
      <c r="C911" s="1">
        <v>4</v>
      </c>
      <c r="D911" s="43"/>
      <c r="E911" s="43"/>
    </row>
    <row r="912" spans="2:5" x14ac:dyDescent="0.25">
      <c r="B912" s="22" t="s">
        <v>78</v>
      </c>
      <c r="C912" s="39">
        <v>2</v>
      </c>
      <c r="D912" s="43"/>
      <c r="E912" s="43"/>
    </row>
    <row r="913" spans="2:5" x14ac:dyDescent="0.25">
      <c r="B913" s="7" t="s">
        <v>74</v>
      </c>
      <c r="C913" s="1">
        <v>1</v>
      </c>
      <c r="D913" s="43"/>
      <c r="E913" s="43"/>
    </row>
    <row r="914" spans="2:5" x14ac:dyDescent="0.25">
      <c r="B914" s="7" t="s">
        <v>77</v>
      </c>
      <c r="C914" s="1">
        <v>1</v>
      </c>
      <c r="D914" s="43"/>
      <c r="E914" s="43"/>
    </row>
    <row r="915" spans="2:5" x14ac:dyDescent="0.25">
      <c r="B915" s="22" t="s">
        <v>80</v>
      </c>
      <c r="C915" s="1">
        <v>8</v>
      </c>
      <c r="D915" s="43"/>
      <c r="E915" s="43"/>
    </row>
    <row r="916" spans="2:5" x14ac:dyDescent="0.25">
      <c r="B916" s="7" t="s">
        <v>73</v>
      </c>
      <c r="C916" s="1">
        <v>1</v>
      </c>
      <c r="D916" s="43"/>
      <c r="E916" s="43"/>
    </row>
    <row r="917" spans="2:5" x14ac:dyDescent="0.25">
      <c r="B917" s="7" t="s">
        <v>74</v>
      </c>
      <c r="C917" s="1">
        <v>3</v>
      </c>
      <c r="D917" s="43"/>
      <c r="E917" s="43"/>
    </row>
    <row r="918" spans="2:5" x14ac:dyDescent="0.25">
      <c r="B918" s="7" t="s">
        <v>77</v>
      </c>
      <c r="C918" s="1">
        <v>4</v>
      </c>
      <c r="D918" s="43"/>
      <c r="E918" s="43"/>
    </row>
    <row r="919" spans="2:5" x14ac:dyDescent="0.25">
      <c r="B919" s="15" t="s">
        <v>32</v>
      </c>
      <c r="C919" s="19">
        <v>17</v>
      </c>
      <c r="D919" s="42">
        <f>0/C919</f>
        <v>0</v>
      </c>
      <c r="E919" s="42">
        <f>0*(C919-C921-C922)</f>
        <v>0</v>
      </c>
    </row>
    <row r="920" spans="2:5" x14ac:dyDescent="0.25">
      <c r="B920" s="22" t="s">
        <v>80</v>
      </c>
      <c r="C920" s="1">
        <v>17</v>
      </c>
      <c r="D920" s="43"/>
      <c r="E920" s="43"/>
    </row>
    <row r="921" spans="2:5" x14ac:dyDescent="0.25">
      <c r="B921" s="7" t="s">
        <v>73</v>
      </c>
      <c r="C921" s="1">
        <v>1</v>
      </c>
      <c r="D921" s="43"/>
      <c r="E921" s="43"/>
    </row>
    <row r="922" spans="2:5" x14ac:dyDescent="0.25">
      <c r="B922" s="7" t="s">
        <v>74</v>
      </c>
      <c r="C922" s="1">
        <v>4</v>
      </c>
      <c r="D922" s="43"/>
      <c r="E922" s="43"/>
    </row>
    <row r="923" spans="2:5" x14ac:dyDescent="0.25">
      <c r="B923" s="7" t="s">
        <v>77</v>
      </c>
      <c r="C923" s="1">
        <v>9</v>
      </c>
      <c r="D923" s="43"/>
      <c r="E923" s="43"/>
    </row>
    <row r="924" spans="2:5" x14ac:dyDescent="0.25">
      <c r="B924" s="7" t="s">
        <v>75</v>
      </c>
      <c r="C924" s="1">
        <v>1</v>
      </c>
      <c r="D924" s="43"/>
      <c r="E924" s="43"/>
    </row>
    <row r="925" spans="2:5" x14ac:dyDescent="0.25">
      <c r="B925" s="7" t="s">
        <v>76</v>
      </c>
      <c r="C925" s="1">
        <v>2</v>
      </c>
      <c r="D925" s="43"/>
      <c r="E925" s="43"/>
    </row>
    <row r="926" spans="2:5" x14ac:dyDescent="0.25">
      <c r="B926" s="15" t="s">
        <v>34</v>
      </c>
      <c r="C926" s="19">
        <v>56</v>
      </c>
      <c r="D926" s="42">
        <f>C927/C926</f>
        <v>0.9464285714285714</v>
      </c>
      <c r="E926" s="42">
        <f>C927/C926</f>
        <v>0.9464285714285714</v>
      </c>
    </row>
    <row r="927" spans="2:5" x14ac:dyDescent="0.25">
      <c r="B927" s="22" t="s">
        <v>79</v>
      </c>
      <c r="C927" s="1">
        <v>53</v>
      </c>
      <c r="D927" s="43"/>
      <c r="E927" s="43"/>
    </row>
    <row r="928" spans="2:5" x14ac:dyDescent="0.25">
      <c r="B928" s="22" t="s">
        <v>80</v>
      </c>
      <c r="C928" s="1">
        <v>3</v>
      </c>
      <c r="D928" s="43"/>
      <c r="E928" s="43"/>
    </row>
    <row r="929" spans="2:5" x14ac:dyDescent="0.25">
      <c r="B929" s="7" t="s">
        <v>77</v>
      </c>
      <c r="C929" s="1">
        <v>3</v>
      </c>
      <c r="D929" s="43"/>
      <c r="E929" s="43"/>
    </row>
    <row r="930" spans="2:5" x14ac:dyDescent="0.25">
      <c r="B930" s="15" t="s">
        <v>33</v>
      </c>
      <c r="C930" s="19">
        <v>72</v>
      </c>
      <c r="D930" s="42">
        <f>C931/C930</f>
        <v>0.2361111111111111</v>
      </c>
      <c r="E930" s="42">
        <f>C931/(C930-C935-C936)</f>
        <v>0.28333333333333333</v>
      </c>
    </row>
    <row r="931" spans="2:5" x14ac:dyDescent="0.25">
      <c r="B931" s="22" t="s">
        <v>79</v>
      </c>
      <c r="C931" s="1">
        <v>17</v>
      </c>
      <c r="D931" s="43"/>
      <c r="E931" s="43"/>
    </row>
    <row r="932" spans="2:5" x14ac:dyDescent="0.25">
      <c r="B932" s="22" t="s">
        <v>78</v>
      </c>
      <c r="C932" s="39">
        <v>4</v>
      </c>
      <c r="D932" s="43"/>
      <c r="E932" s="43"/>
    </row>
    <row r="933" spans="2:5" x14ac:dyDescent="0.25">
      <c r="B933" s="7" t="s">
        <v>77</v>
      </c>
      <c r="C933" s="1">
        <v>4</v>
      </c>
      <c r="D933" s="43"/>
      <c r="E933" s="43"/>
    </row>
    <row r="934" spans="2:5" x14ac:dyDescent="0.25">
      <c r="B934" s="22" t="s">
        <v>80</v>
      </c>
      <c r="C934" s="1">
        <v>51</v>
      </c>
      <c r="D934" s="43"/>
      <c r="E934" s="43"/>
    </row>
    <row r="935" spans="2:5" x14ac:dyDescent="0.25">
      <c r="B935" s="7" t="s">
        <v>73</v>
      </c>
      <c r="C935" s="1">
        <v>1</v>
      </c>
      <c r="D935" s="43"/>
      <c r="E935" s="43"/>
    </row>
    <row r="936" spans="2:5" x14ac:dyDescent="0.25">
      <c r="B936" s="7" t="s">
        <v>74</v>
      </c>
      <c r="C936" s="1">
        <v>11</v>
      </c>
      <c r="D936" s="43"/>
      <c r="E936" s="43"/>
    </row>
    <row r="937" spans="2:5" x14ac:dyDescent="0.25">
      <c r="B937" s="7" t="s">
        <v>77</v>
      </c>
      <c r="C937" s="1">
        <v>21</v>
      </c>
      <c r="D937" s="43"/>
      <c r="E937" s="43"/>
    </row>
    <row r="938" spans="2:5" x14ac:dyDescent="0.25">
      <c r="B938" s="7" t="s">
        <v>75</v>
      </c>
      <c r="C938" s="1">
        <v>3</v>
      </c>
      <c r="D938" s="43"/>
      <c r="E938" s="43"/>
    </row>
    <row r="939" spans="2:5" x14ac:dyDescent="0.25">
      <c r="B939" s="7" t="s">
        <v>76</v>
      </c>
      <c r="C939" s="1">
        <v>15</v>
      </c>
      <c r="D939" s="43"/>
      <c r="E939" s="43"/>
    </row>
    <row r="940" spans="2:5" x14ac:dyDescent="0.25">
      <c r="B940" s="15" t="s">
        <v>28</v>
      </c>
      <c r="C940" s="19">
        <v>44</v>
      </c>
      <c r="D940" s="42">
        <f>C941/C940</f>
        <v>0.31818181818181818</v>
      </c>
      <c r="E940" s="42">
        <f>C941/(C940-C945-C946)</f>
        <v>0.33333333333333331</v>
      </c>
    </row>
    <row r="941" spans="2:5" x14ac:dyDescent="0.25">
      <c r="B941" s="22" t="s">
        <v>79</v>
      </c>
      <c r="C941" s="1">
        <v>14</v>
      </c>
      <c r="D941" s="43"/>
      <c r="E941" s="43"/>
    </row>
    <row r="942" spans="2:5" x14ac:dyDescent="0.25">
      <c r="B942" s="22" t="s">
        <v>78</v>
      </c>
      <c r="C942" s="39">
        <v>18</v>
      </c>
      <c r="D942" s="43"/>
      <c r="E942" s="43"/>
    </row>
    <row r="943" spans="2:5" x14ac:dyDescent="0.25">
      <c r="B943" s="7" t="s">
        <v>77</v>
      </c>
      <c r="C943" s="1">
        <v>18</v>
      </c>
      <c r="D943" s="43"/>
      <c r="E943" s="43"/>
    </row>
    <row r="944" spans="2:5" x14ac:dyDescent="0.25">
      <c r="B944" s="22" t="s">
        <v>80</v>
      </c>
      <c r="C944" s="1">
        <v>12</v>
      </c>
      <c r="D944" s="43"/>
      <c r="E944" s="43"/>
    </row>
    <row r="945" spans="2:5" x14ac:dyDescent="0.25">
      <c r="B945" s="7" t="s">
        <v>73</v>
      </c>
      <c r="C945" s="1">
        <v>1</v>
      </c>
      <c r="D945" s="43"/>
      <c r="E945" s="43"/>
    </row>
    <row r="946" spans="2:5" x14ac:dyDescent="0.25">
      <c r="B946" s="7" t="s">
        <v>74</v>
      </c>
      <c r="C946" s="1">
        <v>1</v>
      </c>
      <c r="D946" s="43"/>
      <c r="E946" s="43"/>
    </row>
    <row r="947" spans="2:5" x14ac:dyDescent="0.25">
      <c r="B947" s="7" t="s">
        <v>77</v>
      </c>
      <c r="C947" s="1">
        <v>9</v>
      </c>
      <c r="D947" s="43"/>
      <c r="E947" s="43"/>
    </row>
    <row r="948" spans="2:5" x14ac:dyDescent="0.25">
      <c r="B948" s="7" t="s">
        <v>76</v>
      </c>
      <c r="C948" s="1">
        <v>1</v>
      </c>
      <c r="D948" s="43"/>
      <c r="E948" s="43"/>
    </row>
    <row r="949" spans="2:5" x14ac:dyDescent="0.25">
      <c r="B949" s="15" t="s">
        <v>20</v>
      </c>
      <c r="C949" s="19">
        <v>18</v>
      </c>
      <c r="D949" s="42">
        <f>C950/C949</f>
        <v>0.5</v>
      </c>
      <c r="E949" s="42">
        <f>C950/(C949-C952)</f>
        <v>0.52941176470588236</v>
      </c>
    </row>
    <row r="950" spans="2:5" x14ac:dyDescent="0.25">
      <c r="B950" s="22" t="s">
        <v>79</v>
      </c>
      <c r="C950" s="1">
        <v>9</v>
      </c>
      <c r="D950" s="43"/>
      <c r="E950" s="43"/>
    </row>
    <row r="951" spans="2:5" x14ac:dyDescent="0.25">
      <c r="B951" s="22" t="s">
        <v>80</v>
      </c>
      <c r="C951" s="1">
        <v>9</v>
      </c>
      <c r="D951" s="43"/>
      <c r="E951" s="43"/>
    </row>
    <row r="952" spans="2:5" x14ac:dyDescent="0.25">
      <c r="B952" s="7" t="s">
        <v>74</v>
      </c>
      <c r="C952" s="1">
        <v>1</v>
      </c>
      <c r="D952" s="43"/>
      <c r="E952" s="43"/>
    </row>
    <row r="953" spans="2:5" x14ac:dyDescent="0.25">
      <c r="B953" s="7" t="s">
        <v>77</v>
      </c>
      <c r="C953" s="1">
        <v>8</v>
      </c>
      <c r="D953" s="43"/>
      <c r="E953" s="43"/>
    </row>
    <row r="954" spans="2:5" x14ac:dyDescent="0.25">
      <c r="B954" s="15" t="s">
        <v>42</v>
      </c>
      <c r="C954" s="19">
        <v>160</v>
      </c>
      <c r="D954" s="42">
        <f>C955/C954</f>
        <v>0.40625</v>
      </c>
      <c r="E954" s="42">
        <f>C955/(C954-C957-C960-C961)</f>
        <v>0.52</v>
      </c>
    </row>
    <row r="955" spans="2:5" x14ac:dyDescent="0.25">
      <c r="B955" s="22" t="s">
        <v>79</v>
      </c>
      <c r="C955" s="1">
        <v>65</v>
      </c>
      <c r="D955" s="43"/>
      <c r="E955" s="43"/>
    </row>
    <row r="956" spans="2:5" x14ac:dyDescent="0.25">
      <c r="B956" s="22" t="s">
        <v>78</v>
      </c>
      <c r="C956" s="39">
        <v>12</v>
      </c>
      <c r="D956" s="43"/>
      <c r="E956" s="43"/>
    </row>
    <row r="957" spans="2:5" x14ac:dyDescent="0.25">
      <c r="B957" s="7" t="s">
        <v>74</v>
      </c>
      <c r="C957" s="1">
        <v>2</v>
      </c>
      <c r="D957" s="43"/>
      <c r="E957" s="43"/>
    </row>
    <row r="958" spans="2:5" x14ac:dyDescent="0.25">
      <c r="B958" s="7" t="s">
        <v>77</v>
      </c>
      <c r="C958" s="1">
        <v>10</v>
      </c>
      <c r="D958" s="43"/>
      <c r="E958" s="43"/>
    </row>
    <row r="959" spans="2:5" x14ac:dyDescent="0.25">
      <c r="B959" s="22" t="s">
        <v>80</v>
      </c>
      <c r="C959" s="1">
        <v>83</v>
      </c>
      <c r="D959" s="43"/>
      <c r="E959" s="43"/>
    </row>
    <row r="960" spans="2:5" x14ac:dyDescent="0.25">
      <c r="B960" s="7" t="s">
        <v>73</v>
      </c>
      <c r="C960" s="1">
        <v>10</v>
      </c>
      <c r="D960" s="43"/>
      <c r="E960" s="43"/>
    </row>
    <row r="961" spans="2:5" x14ac:dyDescent="0.25">
      <c r="B961" s="7" t="s">
        <v>74</v>
      </c>
      <c r="C961" s="1">
        <v>23</v>
      </c>
      <c r="D961" s="43"/>
      <c r="E961" s="43"/>
    </row>
    <row r="962" spans="2:5" x14ac:dyDescent="0.25">
      <c r="B962" s="7" t="s">
        <v>77</v>
      </c>
      <c r="C962" s="1">
        <v>25</v>
      </c>
      <c r="D962" s="43"/>
      <c r="E962" s="43"/>
    </row>
    <row r="963" spans="2:5" x14ac:dyDescent="0.25">
      <c r="B963" s="7" t="s">
        <v>75</v>
      </c>
      <c r="C963" s="1">
        <v>5</v>
      </c>
      <c r="D963" s="43"/>
      <c r="E963" s="43"/>
    </row>
    <row r="964" spans="2:5" x14ac:dyDescent="0.25">
      <c r="B964" s="7" t="s">
        <v>76</v>
      </c>
      <c r="C964" s="1">
        <v>20</v>
      </c>
      <c r="D964" s="43"/>
      <c r="E964" s="43"/>
    </row>
    <row r="965" spans="2:5" x14ac:dyDescent="0.25">
      <c r="B965" s="15" t="s">
        <v>1</v>
      </c>
      <c r="C965" s="19">
        <v>61</v>
      </c>
      <c r="D965" s="42">
        <f>C966/C965</f>
        <v>1</v>
      </c>
      <c r="E965" s="42">
        <v>1</v>
      </c>
    </row>
    <row r="966" spans="2:5" x14ac:dyDescent="0.25">
      <c r="B966" s="22" t="s">
        <v>79</v>
      </c>
      <c r="C966" s="1">
        <v>61</v>
      </c>
      <c r="D966" s="43"/>
      <c r="E966" s="43"/>
    </row>
    <row r="967" spans="2:5" x14ac:dyDescent="0.25">
      <c r="B967" s="15" t="s">
        <v>36</v>
      </c>
      <c r="C967" s="19">
        <v>22</v>
      </c>
      <c r="D967" s="42">
        <f>C968/C967</f>
        <v>0.36363636363636365</v>
      </c>
      <c r="E967" s="42">
        <f>C968/(C967-C972-C973)</f>
        <v>0.47058823529411764</v>
      </c>
    </row>
    <row r="968" spans="2:5" x14ac:dyDescent="0.25">
      <c r="B968" s="22" t="s">
        <v>79</v>
      </c>
      <c r="C968" s="1">
        <v>8</v>
      </c>
      <c r="D968" s="43"/>
      <c r="E968" s="43"/>
    </row>
    <row r="969" spans="2:5" x14ac:dyDescent="0.25">
      <c r="B969" s="22" t="s">
        <v>78</v>
      </c>
      <c r="C969" s="39">
        <v>4</v>
      </c>
      <c r="D969" s="43"/>
      <c r="E969" s="43"/>
    </row>
    <row r="970" spans="2:5" x14ac:dyDescent="0.25">
      <c r="B970" s="7" t="s">
        <v>77</v>
      </c>
      <c r="C970" s="1">
        <v>4</v>
      </c>
      <c r="D970" s="43"/>
      <c r="E970" s="43"/>
    </row>
    <row r="971" spans="2:5" x14ac:dyDescent="0.25">
      <c r="B971" s="22" t="s">
        <v>80</v>
      </c>
      <c r="C971" s="1">
        <v>10</v>
      </c>
      <c r="D971" s="43"/>
      <c r="E971" s="43"/>
    </row>
    <row r="972" spans="2:5" x14ac:dyDescent="0.25">
      <c r="B972" s="7" t="s">
        <v>73</v>
      </c>
      <c r="C972" s="1">
        <v>1</v>
      </c>
      <c r="D972" s="43"/>
      <c r="E972" s="43"/>
    </row>
    <row r="973" spans="2:5" x14ac:dyDescent="0.25">
      <c r="B973" s="7" t="s">
        <v>74</v>
      </c>
      <c r="C973" s="1">
        <v>4</v>
      </c>
      <c r="D973" s="43"/>
      <c r="E973" s="43"/>
    </row>
    <row r="974" spans="2:5" x14ac:dyDescent="0.25">
      <c r="B974" s="7" t="s">
        <v>77</v>
      </c>
      <c r="C974" s="1">
        <v>3</v>
      </c>
      <c r="D974" s="43"/>
      <c r="E974" s="43"/>
    </row>
    <row r="975" spans="2:5" x14ac:dyDescent="0.25">
      <c r="B975" s="7" t="s">
        <v>76</v>
      </c>
      <c r="C975" s="1">
        <v>2</v>
      </c>
      <c r="D975" s="43"/>
      <c r="E975" s="43"/>
    </row>
    <row r="976" spans="2:5" x14ac:dyDescent="0.25">
      <c r="B976" s="15" t="s">
        <v>38</v>
      </c>
      <c r="C976" s="19">
        <v>13</v>
      </c>
      <c r="D976" s="42">
        <f>C977/C976</f>
        <v>0.46153846153846156</v>
      </c>
      <c r="E976" s="42">
        <f>C977/(C976-C979-C980)</f>
        <v>0.66666666666666663</v>
      </c>
    </row>
    <row r="977" spans="2:5" x14ac:dyDescent="0.25">
      <c r="B977" s="22" t="s">
        <v>79</v>
      </c>
      <c r="C977" s="1">
        <v>6</v>
      </c>
      <c r="D977" s="43"/>
      <c r="E977" s="43"/>
    </row>
    <row r="978" spans="2:5" x14ac:dyDescent="0.25">
      <c r="B978" s="22" t="s">
        <v>80</v>
      </c>
      <c r="C978" s="1">
        <v>7</v>
      </c>
      <c r="D978" s="43"/>
      <c r="E978" s="43"/>
    </row>
    <row r="979" spans="2:5" x14ac:dyDescent="0.25">
      <c r="B979" s="7" t="s">
        <v>73</v>
      </c>
      <c r="C979" s="1">
        <v>2</v>
      </c>
      <c r="D979" s="43"/>
      <c r="E979" s="43"/>
    </row>
    <row r="980" spans="2:5" x14ac:dyDescent="0.25">
      <c r="B980" s="7" t="s">
        <v>74</v>
      </c>
      <c r="C980" s="1">
        <v>2</v>
      </c>
      <c r="D980" s="43"/>
      <c r="E980" s="43"/>
    </row>
    <row r="981" spans="2:5" x14ac:dyDescent="0.25">
      <c r="B981" s="7" t="s">
        <v>77</v>
      </c>
      <c r="C981" s="1">
        <v>1</v>
      </c>
      <c r="D981" s="43"/>
      <c r="E981" s="43"/>
    </row>
    <row r="982" spans="2:5" x14ac:dyDescent="0.25">
      <c r="B982" s="7" t="s">
        <v>75</v>
      </c>
      <c r="C982" s="1">
        <v>2</v>
      </c>
      <c r="D982" s="43"/>
      <c r="E982" s="43"/>
    </row>
    <row r="983" spans="2:5" x14ac:dyDescent="0.25">
      <c r="B983" s="15" t="s">
        <v>44</v>
      </c>
      <c r="C983" s="11">
        <v>50</v>
      </c>
      <c r="D983" s="42">
        <f>C984/C983</f>
        <v>0.38</v>
      </c>
      <c r="E983" s="42">
        <f>C984/(C983-C986-C989-C990)</f>
        <v>0.43181818181818182</v>
      </c>
    </row>
    <row r="984" spans="2:5" x14ac:dyDescent="0.25">
      <c r="B984" s="22" t="s">
        <v>79</v>
      </c>
      <c r="C984" s="1">
        <v>19</v>
      </c>
      <c r="D984" s="43"/>
      <c r="E984" s="43"/>
    </row>
    <row r="985" spans="2:5" x14ac:dyDescent="0.25">
      <c r="B985" s="22" t="s">
        <v>78</v>
      </c>
      <c r="C985" s="39">
        <v>12</v>
      </c>
      <c r="D985" s="43"/>
      <c r="E985" s="43"/>
    </row>
    <row r="986" spans="2:5" x14ac:dyDescent="0.25">
      <c r="B986" s="7" t="s">
        <v>74</v>
      </c>
      <c r="C986" s="1">
        <v>1</v>
      </c>
      <c r="D986" s="43"/>
      <c r="E986" s="43"/>
    </row>
    <row r="987" spans="2:5" x14ac:dyDescent="0.25">
      <c r="B987" s="7" t="s">
        <v>77</v>
      </c>
      <c r="C987" s="1">
        <v>11</v>
      </c>
      <c r="D987" s="43"/>
      <c r="E987" s="43"/>
    </row>
    <row r="988" spans="2:5" x14ac:dyDescent="0.25">
      <c r="B988" s="22" t="s">
        <v>80</v>
      </c>
      <c r="C988" s="1">
        <v>19</v>
      </c>
      <c r="D988" s="43"/>
      <c r="E988" s="43"/>
    </row>
    <row r="989" spans="2:5" x14ac:dyDescent="0.25">
      <c r="B989" s="7" t="s">
        <v>73</v>
      </c>
      <c r="C989" s="1">
        <v>2</v>
      </c>
      <c r="D989" s="43"/>
      <c r="E989" s="43"/>
    </row>
    <row r="990" spans="2:5" x14ac:dyDescent="0.25">
      <c r="B990" s="7" t="s">
        <v>74</v>
      </c>
      <c r="C990" s="1">
        <v>3</v>
      </c>
      <c r="D990" s="43"/>
      <c r="E990" s="43"/>
    </row>
    <row r="991" spans="2:5" ht="13.8" thickBot="1" x14ac:dyDescent="0.3">
      <c r="B991" s="7" t="s">
        <v>77</v>
      </c>
      <c r="C991" s="1">
        <v>14</v>
      </c>
      <c r="D991" s="43"/>
      <c r="E991" s="43"/>
    </row>
    <row r="992" spans="2:5" ht="13.8" thickBot="1" x14ac:dyDescent="0.3">
      <c r="B992" s="17" t="s">
        <v>72</v>
      </c>
      <c r="C992" s="9">
        <v>1006</v>
      </c>
      <c r="D992" s="27">
        <f>(C994+C999+C1008+C1013+C1021+C1027+C1032+C1037+C1047+C1053)/C992</f>
        <v>0.70278330019880719</v>
      </c>
      <c r="E992" s="27">
        <f>(C994+C999+C1008+C1013+C1021+C1027+C1032+C1037+C1047+C1053)/(C992-C1003-C1015-C1041-C1042)</f>
        <v>0.7184959349593496</v>
      </c>
    </row>
    <row r="993" spans="2:5" x14ac:dyDescent="0.25">
      <c r="B993" s="20" t="s">
        <v>5</v>
      </c>
      <c r="C993" s="11">
        <v>52</v>
      </c>
      <c r="D993" s="42">
        <f>C994/C993</f>
        <v>0.59615384615384615</v>
      </c>
      <c r="E993" s="42">
        <f>C994/(C993)</f>
        <v>0.59615384615384615</v>
      </c>
    </row>
    <row r="994" spans="2:5" x14ac:dyDescent="0.25">
      <c r="B994" s="21" t="s">
        <v>79</v>
      </c>
      <c r="C994" s="2">
        <v>31</v>
      </c>
      <c r="D994" s="43"/>
      <c r="E994" s="43"/>
    </row>
    <row r="995" spans="2:5" x14ac:dyDescent="0.25">
      <c r="B995" s="21" t="s">
        <v>80</v>
      </c>
      <c r="C995" s="2">
        <v>21</v>
      </c>
      <c r="D995" s="43"/>
      <c r="E995" s="43"/>
    </row>
    <row r="996" spans="2:5" x14ac:dyDescent="0.25">
      <c r="B996" s="6" t="s">
        <v>77</v>
      </c>
      <c r="C996" s="2">
        <v>17</v>
      </c>
      <c r="D996" s="43"/>
      <c r="E996" s="43"/>
    </row>
    <row r="997" spans="2:5" x14ac:dyDescent="0.25">
      <c r="B997" s="6" t="s">
        <v>75</v>
      </c>
      <c r="C997" s="2">
        <v>4</v>
      </c>
      <c r="D997" s="43"/>
      <c r="E997" s="43"/>
    </row>
    <row r="998" spans="2:5" x14ac:dyDescent="0.25">
      <c r="B998" s="20" t="s">
        <v>7</v>
      </c>
      <c r="C998" s="11">
        <v>155</v>
      </c>
      <c r="D998" s="42">
        <f>C999/C998</f>
        <v>0.52903225806451615</v>
      </c>
      <c r="E998" s="42">
        <f>C999/(C998-C1003)</f>
        <v>0.53594771241830064</v>
      </c>
    </row>
    <row r="999" spans="2:5" x14ac:dyDescent="0.25">
      <c r="B999" s="21" t="s">
        <v>79</v>
      </c>
      <c r="C999" s="2">
        <v>82</v>
      </c>
      <c r="D999" s="43"/>
      <c r="E999" s="43"/>
    </row>
    <row r="1000" spans="2:5" x14ac:dyDescent="0.25">
      <c r="B1000" s="21" t="s">
        <v>78</v>
      </c>
      <c r="C1000" s="38">
        <v>1</v>
      </c>
      <c r="D1000" s="43"/>
      <c r="E1000" s="43"/>
    </row>
    <row r="1001" spans="2:5" x14ac:dyDescent="0.25">
      <c r="B1001" s="6" t="s">
        <v>76</v>
      </c>
      <c r="C1001" s="2">
        <v>1</v>
      </c>
      <c r="D1001" s="43"/>
      <c r="E1001" s="43"/>
    </row>
    <row r="1002" spans="2:5" x14ac:dyDescent="0.25">
      <c r="B1002" s="21" t="s">
        <v>80</v>
      </c>
      <c r="C1002" s="2">
        <v>72</v>
      </c>
      <c r="D1002" s="43"/>
      <c r="E1002" s="43"/>
    </row>
    <row r="1003" spans="2:5" x14ac:dyDescent="0.25">
      <c r="B1003" s="6" t="s">
        <v>73</v>
      </c>
      <c r="C1003" s="2">
        <v>2</v>
      </c>
      <c r="D1003" s="43"/>
      <c r="E1003" s="43"/>
    </row>
    <row r="1004" spans="2:5" x14ac:dyDescent="0.25">
      <c r="B1004" s="6" t="s">
        <v>77</v>
      </c>
      <c r="C1004" s="2">
        <v>49</v>
      </c>
      <c r="D1004" s="43"/>
      <c r="E1004" s="43"/>
    </row>
    <row r="1005" spans="2:5" x14ac:dyDescent="0.25">
      <c r="B1005" s="6" t="s">
        <v>75</v>
      </c>
      <c r="C1005" s="2">
        <v>17</v>
      </c>
      <c r="D1005" s="43"/>
      <c r="E1005" s="43"/>
    </row>
    <row r="1006" spans="2:5" x14ac:dyDescent="0.25">
      <c r="B1006" s="6" t="s">
        <v>76</v>
      </c>
      <c r="C1006" s="2">
        <v>4</v>
      </c>
      <c r="D1006" s="43"/>
      <c r="E1006" s="43"/>
    </row>
    <row r="1007" spans="2:5" x14ac:dyDescent="0.25">
      <c r="B1007" s="20" t="s">
        <v>6</v>
      </c>
      <c r="C1007" s="11">
        <v>18</v>
      </c>
      <c r="D1007" s="42">
        <f>C1008/C1007</f>
        <v>0.83333333333333337</v>
      </c>
      <c r="E1007" s="42">
        <f>C1008/C1007</f>
        <v>0.83333333333333337</v>
      </c>
    </row>
    <row r="1008" spans="2:5" x14ac:dyDescent="0.25">
      <c r="B1008" s="21" t="s">
        <v>79</v>
      </c>
      <c r="C1008" s="2">
        <v>15</v>
      </c>
      <c r="D1008" s="43"/>
      <c r="E1008" s="43"/>
    </row>
    <row r="1009" spans="2:5" x14ac:dyDescent="0.25">
      <c r="B1009" s="21" t="s">
        <v>80</v>
      </c>
      <c r="C1009" s="2">
        <v>3</v>
      </c>
      <c r="D1009" s="43"/>
      <c r="E1009" s="43"/>
    </row>
    <row r="1010" spans="2:5" x14ac:dyDescent="0.25">
      <c r="B1010" s="6" t="s">
        <v>77</v>
      </c>
      <c r="C1010" s="2">
        <v>1</v>
      </c>
      <c r="D1010" s="43"/>
      <c r="E1010" s="43"/>
    </row>
    <row r="1011" spans="2:5" x14ac:dyDescent="0.25">
      <c r="B1011" s="6" t="s">
        <v>75</v>
      </c>
      <c r="C1011" s="2">
        <v>2</v>
      </c>
      <c r="D1011" s="43"/>
      <c r="E1011" s="43"/>
    </row>
    <row r="1012" spans="2:5" x14ac:dyDescent="0.25">
      <c r="B1012" s="20" t="s">
        <v>10</v>
      </c>
      <c r="C1012" s="11">
        <v>76</v>
      </c>
      <c r="D1012" s="42">
        <f>C1013/C1012</f>
        <v>0.71052631578947367</v>
      </c>
      <c r="E1012" s="42">
        <f>C1013/(C1012-C1015-C1016)</f>
        <v>0.72972972972972971</v>
      </c>
    </row>
    <row r="1013" spans="2:5" x14ac:dyDescent="0.25">
      <c r="B1013" s="21" t="s">
        <v>79</v>
      </c>
      <c r="C1013" s="2">
        <v>54</v>
      </c>
      <c r="D1013" s="43"/>
      <c r="E1013" s="43"/>
    </row>
    <row r="1014" spans="2:5" x14ac:dyDescent="0.25">
      <c r="B1014" s="21" t="s">
        <v>80</v>
      </c>
      <c r="C1014" s="2">
        <v>22</v>
      </c>
      <c r="D1014" s="43"/>
      <c r="E1014" s="43"/>
    </row>
    <row r="1015" spans="2:5" x14ac:dyDescent="0.25">
      <c r="B1015" s="6" t="s">
        <v>73</v>
      </c>
      <c r="C1015" s="2">
        <v>1</v>
      </c>
      <c r="D1015" s="43"/>
      <c r="E1015" s="43"/>
    </row>
    <row r="1016" spans="2:5" x14ac:dyDescent="0.25">
      <c r="B1016" s="6" t="s">
        <v>74</v>
      </c>
      <c r="C1016" s="2">
        <v>1</v>
      </c>
      <c r="D1016" s="43"/>
      <c r="E1016" s="43"/>
    </row>
    <row r="1017" spans="2:5" x14ac:dyDescent="0.25">
      <c r="B1017" s="6" t="s">
        <v>77</v>
      </c>
      <c r="C1017" s="2">
        <v>10</v>
      </c>
      <c r="D1017" s="43"/>
      <c r="E1017" s="43"/>
    </row>
    <row r="1018" spans="2:5" x14ac:dyDescent="0.25">
      <c r="B1018" s="6" t="s">
        <v>75</v>
      </c>
      <c r="C1018" s="2">
        <v>8</v>
      </c>
      <c r="D1018" s="43"/>
      <c r="E1018" s="43"/>
    </row>
    <row r="1019" spans="2:5" x14ac:dyDescent="0.25">
      <c r="B1019" s="6" t="s">
        <v>76</v>
      </c>
      <c r="C1019" s="2">
        <v>2</v>
      </c>
      <c r="D1019" s="43"/>
      <c r="E1019" s="43"/>
    </row>
    <row r="1020" spans="2:5" x14ac:dyDescent="0.25">
      <c r="B1020" s="20" t="s">
        <v>11</v>
      </c>
      <c r="C1020" s="11">
        <v>122</v>
      </c>
      <c r="D1020" s="42">
        <f>C1021/C1020</f>
        <v>0.70491803278688525</v>
      </c>
      <c r="E1020" s="42">
        <f>C1021/C1020</f>
        <v>0.70491803278688525</v>
      </c>
    </row>
    <row r="1021" spans="2:5" x14ac:dyDescent="0.25">
      <c r="B1021" s="21" t="s">
        <v>79</v>
      </c>
      <c r="C1021" s="2">
        <v>86</v>
      </c>
      <c r="D1021" s="43"/>
      <c r="E1021" s="43"/>
    </row>
    <row r="1022" spans="2:5" x14ac:dyDescent="0.25">
      <c r="B1022" s="21" t="s">
        <v>80</v>
      </c>
      <c r="C1022" s="2">
        <v>36</v>
      </c>
      <c r="D1022" s="43"/>
      <c r="E1022" s="43"/>
    </row>
    <row r="1023" spans="2:5" x14ac:dyDescent="0.25">
      <c r="B1023" s="6" t="s">
        <v>77</v>
      </c>
      <c r="C1023" s="2">
        <v>21</v>
      </c>
      <c r="D1023" s="43"/>
      <c r="E1023" s="43"/>
    </row>
    <row r="1024" spans="2:5" x14ac:dyDescent="0.25">
      <c r="B1024" s="6" t="s">
        <v>75</v>
      </c>
      <c r="C1024" s="2">
        <v>13</v>
      </c>
      <c r="D1024" s="43"/>
      <c r="E1024" s="43"/>
    </row>
    <row r="1025" spans="2:5" x14ac:dyDescent="0.25">
      <c r="B1025" s="6" t="s">
        <v>76</v>
      </c>
      <c r="C1025" s="2">
        <v>2</v>
      </c>
      <c r="D1025" s="43"/>
      <c r="E1025" s="43"/>
    </row>
    <row r="1026" spans="2:5" x14ac:dyDescent="0.25">
      <c r="B1026" s="20" t="s">
        <v>24</v>
      </c>
      <c r="C1026" s="11">
        <v>22</v>
      </c>
      <c r="D1026" s="42">
        <f>C1027/C1026</f>
        <v>0.68181818181818177</v>
      </c>
      <c r="E1026" s="42">
        <v>0.68</v>
      </c>
    </row>
    <row r="1027" spans="2:5" x14ac:dyDescent="0.25">
      <c r="B1027" s="22" t="s">
        <v>79</v>
      </c>
      <c r="C1027" s="1">
        <v>15</v>
      </c>
      <c r="D1027" s="43"/>
      <c r="E1027" s="43"/>
    </row>
    <row r="1028" spans="2:5" x14ac:dyDescent="0.25">
      <c r="B1028" s="22" t="s">
        <v>80</v>
      </c>
      <c r="C1028" s="1">
        <v>7</v>
      </c>
      <c r="D1028" s="43"/>
      <c r="E1028" s="43"/>
    </row>
    <row r="1029" spans="2:5" x14ac:dyDescent="0.25">
      <c r="B1029" s="7" t="s">
        <v>77</v>
      </c>
      <c r="C1029" s="1">
        <v>5</v>
      </c>
      <c r="D1029" s="43"/>
      <c r="E1029" s="43"/>
    </row>
    <row r="1030" spans="2:5" x14ac:dyDescent="0.25">
      <c r="B1030" s="7" t="s">
        <v>75</v>
      </c>
      <c r="C1030" s="1">
        <v>2</v>
      </c>
      <c r="D1030" s="43"/>
      <c r="E1030" s="43"/>
    </row>
    <row r="1031" spans="2:5" x14ac:dyDescent="0.25">
      <c r="B1031" s="15" t="s">
        <v>30</v>
      </c>
      <c r="C1031" s="19">
        <v>31</v>
      </c>
      <c r="D1031" s="42">
        <f>C1032/C1031</f>
        <v>0.67741935483870963</v>
      </c>
      <c r="E1031" s="42">
        <v>0.68</v>
      </c>
    </row>
    <row r="1032" spans="2:5" x14ac:dyDescent="0.25">
      <c r="B1032" s="22" t="s">
        <v>79</v>
      </c>
      <c r="C1032" s="1">
        <v>21</v>
      </c>
      <c r="D1032" s="43"/>
      <c r="E1032" s="43"/>
    </row>
    <row r="1033" spans="2:5" x14ac:dyDescent="0.25">
      <c r="B1033" s="22" t="s">
        <v>80</v>
      </c>
      <c r="C1033" s="1">
        <v>10</v>
      </c>
      <c r="D1033" s="43"/>
      <c r="E1033" s="43"/>
    </row>
    <row r="1034" spans="2:5" x14ac:dyDescent="0.25">
      <c r="B1034" s="7" t="s">
        <v>77</v>
      </c>
      <c r="C1034" s="1">
        <v>3</v>
      </c>
      <c r="D1034" s="43"/>
      <c r="E1034" s="43"/>
    </row>
    <row r="1035" spans="2:5" x14ac:dyDescent="0.25">
      <c r="B1035" s="6" t="s">
        <v>75</v>
      </c>
      <c r="C1035" s="2">
        <v>7</v>
      </c>
      <c r="D1035" s="43"/>
      <c r="E1035" s="43"/>
    </row>
    <row r="1036" spans="2:5" x14ac:dyDescent="0.25">
      <c r="B1036" s="20" t="s">
        <v>23</v>
      </c>
      <c r="C1036" s="11">
        <v>410</v>
      </c>
      <c r="D1036" s="42">
        <f>C1037/C1036</f>
        <v>0.775609756097561</v>
      </c>
      <c r="E1036" s="42">
        <f>C1037/(C1036-C1041-C1042)</f>
        <v>0.8132992327365729</v>
      </c>
    </row>
    <row r="1037" spans="2:5" x14ac:dyDescent="0.25">
      <c r="B1037" s="21" t="s">
        <v>79</v>
      </c>
      <c r="C1037" s="2">
        <v>318</v>
      </c>
      <c r="D1037" s="43"/>
      <c r="E1037" s="43"/>
    </row>
    <row r="1038" spans="2:5" x14ac:dyDescent="0.25">
      <c r="B1038" s="21" t="s">
        <v>78</v>
      </c>
      <c r="C1038" s="38">
        <v>1</v>
      </c>
      <c r="D1038" s="43"/>
      <c r="E1038" s="43"/>
    </row>
    <row r="1039" spans="2:5" x14ac:dyDescent="0.25">
      <c r="B1039" s="6" t="s">
        <v>76</v>
      </c>
      <c r="C1039" s="2">
        <v>1</v>
      </c>
      <c r="D1039" s="43"/>
      <c r="E1039" s="43"/>
    </row>
    <row r="1040" spans="2:5" x14ac:dyDescent="0.25">
      <c r="B1040" s="22" t="s">
        <v>80</v>
      </c>
      <c r="C1040" s="1">
        <v>91</v>
      </c>
      <c r="D1040" s="43"/>
      <c r="E1040" s="43"/>
    </row>
    <row r="1041" spans="2:5" x14ac:dyDescent="0.25">
      <c r="B1041" s="7" t="s">
        <v>73</v>
      </c>
      <c r="C1041" s="1">
        <v>1</v>
      </c>
      <c r="D1041" s="43"/>
      <c r="E1041" s="43"/>
    </row>
    <row r="1042" spans="2:5" x14ac:dyDescent="0.25">
      <c r="B1042" s="7" t="s">
        <v>74</v>
      </c>
      <c r="C1042" s="1">
        <v>18</v>
      </c>
      <c r="D1042" s="43"/>
      <c r="E1042" s="43"/>
    </row>
    <row r="1043" spans="2:5" x14ac:dyDescent="0.25">
      <c r="B1043" s="7" t="s">
        <v>77</v>
      </c>
      <c r="C1043" s="1">
        <v>29</v>
      </c>
      <c r="D1043" s="43"/>
      <c r="E1043" s="43"/>
    </row>
    <row r="1044" spans="2:5" x14ac:dyDescent="0.25">
      <c r="B1044" s="7" t="s">
        <v>75</v>
      </c>
      <c r="C1044" s="1">
        <v>28</v>
      </c>
      <c r="D1044" s="43"/>
      <c r="E1044" s="43"/>
    </row>
    <row r="1045" spans="2:5" x14ac:dyDescent="0.25">
      <c r="B1045" s="7" t="s">
        <v>76</v>
      </c>
      <c r="C1045" s="1">
        <v>15</v>
      </c>
      <c r="D1045" s="43"/>
      <c r="E1045" s="43"/>
    </row>
    <row r="1046" spans="2:5" x14ac:dyDescent="0.25">
      <c r="B1046" s="15" t="s">
        <v>1</v>
      </c>
      <c r="C1046" s="19">
        <v>39</v>
      </c>
      <c r="D1046" s="42">
        <f>C1047/C1046</f>
        <v>0.58974358974358976</v>
      </c>
      <c r="E1046" s="42">
        <v>0.59</v>
      </c>
    </row>
    <row r="1047" spans="2:5" x14ac:dyDescent="0.25">
      <c r="B1047" s="22" t="s">
        <v>79</v>
      </c>
      <c r="C1047" s="1">
        <v>23</v>
      </c>
      <c r="D1047" s="43"/>
      <c r="E1047" s="43"/>
    </row>
    <row r="1048" spans="2:5" x14ac:dyDescent="0.25">
      <c r="B1048" s="22" t="s">
        <v>80</v>
      </c>
      <c r="C1048" s="1">
        <v>16</v>
      </c>
      <c r="D1048" s="43"/>
      <c r="E1048" s="43"/>
    </row>
    <row r="1049" spans="2:5" x14ac:dyDescent="0.25">
      <c r="B1049" s="7" t="s">
        <v>77</v>
      </c>
      <c r="C1049" s="1">
        <v>7</v>
      </c>
      <c r="D1049" s="43"/>
      <c r="E1049" s="43"/>
    </row>
    <row r="1050" spans="2:5" x14ac:dyDescent="0.25">
      <c r="B1050" s="7" t="s">
        <v>75</v>
      </c>
      <c r="C1050" s="1">
        <v>6</v>
      </c>
      <c r="D1050" s="43"/>
      <c r="E1050" s="43"/>
    </row>
    <row r="1051" spans="2:5" x14ac:dyDescent="0.25">
      <c r="B1051" s="7" t="s">
        <v>76</v>
      </c>
      <c r="C1051" s="1">
        <v>3</v>
      </c>
      <c r="D1051" s="43"/>
      <c r="E1051" s="43"/>
    </row>
    <row r="1052" spans="2:5" x14ac:dyDescent="0.25">
      <c r="B1052" s="15" t="s">
        <v>37</v>
      </c>
      <c r="C1052" s="19">
        <v>81</v>
      </c>
      <c r="D1052" s="42">
        <f>C1053/C1052</f>
        <v>0.76543209876543206</v>
      </c>
      <c r="E1052" s="42">
        <v>0.77</v>
      </c>
    </row>
    <row r="1053" spans="2:5" x14ac:dyDescent="0.25">
      <c r="B1053" s="22" t="s">
        <v>79</v>
      </c>
      <c r="C1053" s="1">
        <v>62</v>
      </c>
      <c r="D1053" s="43"/>
      <c r="E1053" s="43"/>
    </row>
    <row r="1054" spans="2:5" x14ac:dyDescent="0.25">
      <c r="B1054" s="22" t="s">
        <v>80</v>
      </c>
      <c r="C1054" s="1">
        <v>19</v>
      </c>
      <c r="D1054" s="43"/>
      <c r="E1054" s="43"/>
    </row>
    <row r="1055" spans="2:5" x14ac:dyDescent="0.25">
      <c r="B1055" s="7" t="s">
        <v>77</v>
      </c>
      <c r="C1055" s="1">
        <v>5</v>
      </c>
      <c r="D1055" s="43"/>
      <c r="E1055" s="43"/>
    </row>
    <row r="1056" spans="2:5" x14ac:dyDescent="0.25">
      <c r="B1056" s="7" t="s">
        <v>75</v>
      </c>
      <c r="C1056" s="1">
        <v>11</v>
      </c>
      <c r="D1056" s="43"/>
      <c r="E1056" s="43"/>
    </row>
    <row r="1057" spans="2:5" ht="13.8" thickBot="1" x14ac:dyDescent="0.3">
      <c r="B1057" s="35" t="s">
        <v>76</v>
      </c>
      <c r="C1057" s="1">
        <v>3</v>
      </c>
      <c r="D1057" s="43"/>
      <c r="E1057" s="43"/>
    </row>
    <row r="1058" spans="2:5" ht="13.8" thickBot="1" x14ac:dyDescent="0.3">
      <c r="B1058" s="41" t="s">
        <v>85</v>
      </c>
      <c r="C1058" s="48">
        <f>C7+C116+C334+C435+C591+C777+C992</f>
        <v>24446</v>
      </c>
      <c r="D1058" s="79">
        <f>C1059/C1058</f>
        <v>0.59502577108729449</v>
      </c>
      <c r="E1058" s="79">
        <f>C1059/(C1058-C10-C11-C15-C16-C24-C25-C34-C35-C45-C46-C54-C55-C64-C65-C71-C72-C78-C81-C82-C88-C89-C93-C94-C100-C105-C112-C113-C120-C123-C124-C131-C134-C135-C142-C143-C150-C151-C155-C156-C163-C166-C167-C174-C175-C179-C180-C187-C188-C195-C197-C198-C205-C206-C213-C219-C220-C227-C230-C231-C238-C239-C245-C249-C250-C257-C259-C260-C267-C269-C270-C277-C278-C285-C286-C292-C296-C297-C304-C305-C312-C313-C320-C322-C329-C330-C439-C440-C445-C448-C449-C454-C457-C458-C463-C466-C467-C473-C477-C478-C485-C490-C491-C498-C499-C505-C507-C508-C514-C517-C518-C524-C528-C529-C536-C541-C542-C549-C552-C553-C559-C561-C562-C569-C573-C574-C581-C582-C586-C589-C590-C597-C603-C604-C609-C610-C617-C620-C621-C627-C628-C633-C634-C640-C641-C652-C653-C662-C670-C671-C678-C686-C687-C704-C715-C716-C730-C735-C736-C741-C748-C749-C753-C762-C783-C784-C791-C792-C805-C806-C811-C815-C816-C825-C826-C835-C841-C846-C849-C850-C859-C867-C868-C876-C884-C889-C890-C896-C901-C905-C906-C913-C916-C917-C921-C922-C935-C936-C945-C946-C952-C957-C960-C961-C346-C350-C351-C360-C361-C367-C368-C373-C374-C383-C391-C400-C401-C408-C412-C418-C419-C423-C432)</f>
        <v>0.68326365728780125</v>
      </c>
    </row>
    <row r="1059" spans="2:5" ht="13.8" thickBot="1" x14ac:dyDescent="0.3">
      <c r="B1059" s="41" t="s">
        <v>88</v>
      </c>
      <c r="C1059" s="49">
        <f>C20+C30+C40+C60+C86+C108+C118+C129+C140+C148+C161+C172+C185+C203+C211+C217+C225+C236+C243+C255+C265+C275+C283+C290+C302+C310+C318+C327+C437+C443+C452+C461+C471+C483+C496+C503+C512+C522+C534+C547+C557+C567+C579+C584+C593+C601+C615+C625+C638+C647+C657+C666+C674+C681+C692+C699+C707+C713+C721+C725+C733+C746+C758+C766+C772+C779+C789+C796+C801+C809+C821+C830+C839+C844+C855+C862+C872+C880+C887+C894+C899+C911+C927+C931+C941+C950+C955+C966+C968+C977+C984+C994+C999+C1008++C1013+C1021+C1027+C1032+C1037+C1047+C1053+C193+C336+C344+C356+C365+C378+C387+C395+C416+C428+C406</f>
        <v>14546</v>
      </c>
      <c r="D1059" s="80"/>
      <c r="E1059" s="80"/>
    </row>
  </sheetData>
  <mergeCells count="11">
    <mergeCell ref="F591:M591"/>
    <mergeCell ref="E5:E6"/>
    <mergeCell ref="D1058:D1059"/>
    <mergeCell ref="E1058:E1059"/>
    <mergeCell ref="D5:D6"/>
    <mergeCell ref="D1:K1"/>
    <mergeCell ref="A1:C1"/>
    <mergeCell ref="A2:C2"/>
    <mergeCell ref="A3:C3"/>
    <mergeCell ref="B5:B6"/>
    <mergeCell ref="C5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F21" sqref="F21"/>
    </sheetView>
  </sheetViews>
  <sheetFormatPr baseColWidth="10" defaultRowHeight="13.2" x14ac:dyDescent="0.25"/>
  <cols>
    <col min="1" max="1" width="6.21875" customWidth="1"/>
    <col min="2" max="2" width="44.6640625" bestFit="1" customWidth="1"/>
    <col min="3" max="3" width="17.44140625" customWidth="1"/>
    <col min="4" max="4" width="19.109375" customWidth="1"/>
  </cols>
  <sheetData>
    <row r="1" spans="1:4" ht="15.6" x14ac:dyDescent="0.3">
      <c r="A1" s="84" t="s">
        <v>95</v>
      </c>
      <c r="B1" s="84"/>
      <c r="C1" s="84"/>
      <c r="D1" s="26"/>
    </row>
    <row r="2" spans="1:4" ht="13.8" x14ac:dyDescent="0.25">
      <c r="A2" s="86" t="s">
        <v>82</v>
      </c>
      <c r="B2" s="86"/>
      <c r="C2" s="86"/>
      <c r="D2" s="26"/>
    </row>
    <row r="3" spans="1:4" ht="13.8" thickBot="1" x14ac:dyDescent="0.3">
      <c r="D3" s="26"/>
    </row>
    <row r="4" spans="1:4" ht="13.2" customHeight="1" x14ac:dyDescent="0.25">
      <c r="B4" s="87" t="s">
        <v>87</v>
      </c>
      <c r="C4" s="87" t="s">
        <v>83</v>
      </c>
      <c r="D4" s="79" t="s">
        <v>100</v>
      </c>
    </row>
    <row r="5" spans="1:4" ht="28.8" customHeight="1" thickBot="1" x14ac:dyDescent="0.3">
      <c r="B5" s="83"/>
      <c r="C5" s="83"/>
      <c r="D5" s="88"/>
    </row>
    <row r="6" spans="1:4" ht="13.8" thickBot="1" x14ac:dyDescent="0.3">
      <c r="B6" s="52" t="s">
        <v>4</v>
      </c>
      <c r="C6" s="56">
        <v>9</v>
      </c>
      <c r="D6" s="53">
        <v>1</v>
      </c>
    </row>
    <row r="7" spans="1:4" ht="13.8" thickBot="1" x14ac:dyDescent="0.3">
      <c r="B7" s="52" t="s">
        <v>5</v>
      </c>
      <c r="C7" s="56">
        <v>155</v>
      </c>
      <c r="D7" s="53">
        <v>0.97419354838709682</v>
      </c>
    </row>
    <row r="8" spans="1:4" ht="13.8" thickBot="1" x14ac:dyDescent="0.3">
      <c r="B8" s="52" t="s">
        <v>7</v>
      </c>
      <c r="C8" s="56">
        <v>2893</v>
      </c>
      <c r="D8" s="53">
        <v>0.93743518838575868</v>
      </c>
    </row>
    <row r="9" spans="1:4" ht="13.8" thickBot="1" x14ac:dyDescent="0.3">
      <c r="B9" s="52" t="s">
        <v>6</v>
      </c>
      <c r="C9" s="56">
        <v>36</v>
      </c>
      <c r="D9" s="53">
        <v>1</v>
      </c>
    </row>
    <row r="10" spans="1:4" ht="13.8" thickBot="1" x14ac:dyDescent="0.3">
      <c r="B10" s="52" t="s">
        <v>10</v>
      </c>
      <c r="C10" s="56">
        <v>415</v>
      </c>
      <c r="D10" s="53">
        <v>0.98072289156626502</v>
      </c>
    </row>
    <row r="11" spans="1:4" ht="13.8" thickBot="1" x14ac:dyDescent="0.3">
      <c r="B11" s="52" t="s">
        <v>11</v>
      </c>
      <c r="C11" s="56">
        <v>172</v>
      </c>
      <c r="D11" s="53">
        <v>0.96511627906976749</v>
      </c>
    </row>
    <row r="12" spans="1:4" ht="13.8" thickBot="1" x14ac:dyDescent="0.3">
      <c r="B12" s="52" t="s">
        <v>12</v>
      </c>
      <c r="C12" s="56">
        <v>36</v>
      </c>
      <c r="D12" s="53">
        <v>1</v>
      </c>
    </row>
    <row r="13" spans="1:4" ht="13.8" thickBot="1" x14ac:dyDescent="0.3">
      <c r="B13" s="52" t="s">
        <v>30</v>
      </c>
      <c r="C13" s="56">
        <v>31</v>
      </c>
      <c r="D13" s="53">
        <v>0.97</v>
      </c>
    </row>
    <row r="14" spans="1:4" ht="13.8" thickBot="1" x14ac:dyDescent="0.3">
      <c r="B14" s="52" t="s">
        <v>35</v>
      </c>
      <c r="C14" s="56">
        <v>9</v>
      </c>
      <c r="D14" s="53">
        <v>1</v>
      </c>
    </row>
    <row r="15" spans="1:4" ht="13.8" thickBot="1" x14ac:dyDescent="0.3">
      <c r="B15" s="52" t="s">
        <v>23</v>
      </c>
      <c r="C15" s="56">
        <v>583</v>
      </c>
      <c r="D15" s="53">
        <v>1.0102915951972555</v>
      </c>
    </row>
    <row r="16" spans="1:4" ht="13.8" thickBot="1" x14ac:dyDescent="0.3">
      <c r="B16" s="52" t="s">
        <v>1</v>
      </c>
      <c r="C16" s="56">
        <v>34</v>
      </c>
      <c r="D16" s="53">
        <v>1</v>
      </c>
    </row>
    <row r="17" spans="2:4" ht="13.8" thickBot="1" x14ac:dyDescent="0.3">
      <c r="B17" s="29" t="s">
        <v>85</v>
      </c>
      <c r="C17" s="50">
        <v>4373</v>
      </c>
      <c r="D17" s="79">
        <v>0.90098330665447057</v>
      </c>
    </row>
    <row r="18" spans="2:4" ht="13.8" thickBot="1" x14ac:dyDescent="0.3">
      <c r="B18" s="25" t="s">
        <v>88</v>
      </c>
      <c r="C18" s="51">
        <v>2817</v>
      </c>
      <c r="D18" s="80"/>
    </row>
    <row r="19" spans="2:4" ht="13.8" thickBot="1" x14ac:dyDescent="0.3"/>
    <row r="20" spans="2:4" x14ac:dyDescent="0.25">
      <c r="B20" s="87" t="s">
        <v>94</v>
      </c>
      <c r="C20" s="87" t="s">
        <v>83</v>
      </c>
      <c r="D20" s="79" t="s">
        <v>100</v>
      </c>
    </row>
    <row r="21" spans="2:4" ht="13.8" thickBot="1" x14ac:dyDescent="0.3">
      <c r="B21" s="83"/>
      <c r="C21" s="83"/>
      <c r="D21" s="88"/>
    </row>
    <row r="22" spans="2:4" ht="13.8" thickBot="1" x14ac:dyDescent="0.3">
      <c r="B22" s="55" t="s">
        <v>3</v>
      </c>
      <c r="C22" s="56">
        <v>84</v>
      </c>
      <c r="D22" s="53">
        <v>0.95</v>
      </c>
    </row>
    <row r="23" spans="2:4" ht="13.8" thickBot="1" x14ac:dyDescent="0.3">
      <c r="B23" s="52" t="s">
        <v>41</v>
      </c>
      <c r="C23" s="56">
        <v>13</v>
      </c>
      <c r="D23" s="53">
        <v>0.77</v>
      </c>
    </row>
    <row r="24" spans="2:4" ht="13.8" thickBot="1" x14ac:dyDescent="0.3">
      <c r="B24" s="52" t="s">
        <v>4</v>
      </c>
      <c r="C24" s="56">
        <v>241</v>
      </c>
      <c r="D24" s="53">
        <v>0.95</v>
      </c>
    </row>
    <row r="25" spans="2:4" ht="13.8" thickBot="1" x14ac:dyDescent="0.3">
      <c r="B25" s="52" t="s">
        <v>8</v>
      </c>
      <c r="C25" s="56">
        <v>84</v>
      </c>
      <c r="D25" s="53">
        <v>0.8</v>
      </c>
    </row>
    <row r="26" spans="2:4" ht="13.8" thickBot="1" x14ac:dyDescent="0.3">
      <c r="B26" s="52" t="s">
        <v>14</v>
      </c>
      <c r="C26" s="56">
        <v>227</v>
      </c>
      <c r="D26" s="53">
        <v>0.95</v>
      </c>
    </row>
    <row r="27" spans="2:4" ht="13.8" thickBot="1" x14ac:dyDescent="0.3">
      <c r="B27" s="52" t="s">
        <v>5</v>
      </c>
      <c r="C27" s="56">
        <v>923</v>
      </c>
      <c r="D27" s="53">
        <v>0.97291440953412789</v>
      </c>
    </row>
    <row r="28" spans="2:4" ht="13.8" thickBot="1" x14ac:dyDescent="0.3">
      <c r="B28" s="52" t="s">
        <v>7</v>
      </c>
      <c r="C28" s="56">
        <v>8393</v>
      </c>
      <c r="D28" s="53">
        <v>0.96103896103896103</v>
      </c>
    </row>
    <row r="29" spans="2:4" ht="13.8" thickBot="1" x14ac:dyDescent="0.3">
      <c r="B29" s="52" t="s">
        <v>6</v>
      </c>
      <c r="C29" s="56">
        <v>1068</v>
      </c>
      <c r="D29" s="53">
        <v>0.95411985018726597</v>
      </c>
    </row>
    <row r="30" spans="2:4" ht="13.8" thickBot="1" x14ac:dyDescent="0.3">
      <c r="B30" s="52" t="s">
        <v>9</v>
      </c>
      <c r="C30" s="56">
        <v>14</v>
      </c>
      <c r="D30" s="53">
        <v>0.71</v>
      </c>
    </row>
    <row r="31" spans="2:4" ht="13.8" thickBot="1" x14ac:dyDescent="0.3">
      <c r="B31" s="52" t="s">
        <v>10</v>
      </c>
      <c r="C31" s="56">
        <v>1828</v>
      </c>
      <c r="D31" s="53">
        <v>0.96444201312910283</v>
      </c>
    </row>
    <row r="32" spans="2:4" ht="13.8" thickBot="1" x14ac:dyDescent="0.3">
      <c r="B32" s="52" t="s">
        <v>39</v>
      </c>
      <c r="C32" s="56">
        <v>4</v>
      </c>
      <c r="D32" s="53">
        <v>1</v>
      </c>
    </row>
    <row r="33" spans="2:4" ht="13.8" thickBot="1" x14ac:dyDescent="0.3">
      <c r="B33" s="52" t="s">
        <v>2</v>
      </c>
      <c r="C33" s="56">
        <v>307</v>
      </c>
      <c r="D33" s="53">
        <v>0.94</v>
      </c>
    </row>
    <row r="34" spans="2:4" ht="13.8" thickBot="1" x14ac:dyDescent="0.3">
      <c r="B34" s="52" t="s">
        <v>29</v>
      </c>
      <c r="C34" s="56">
        <v>28</v>
      </c>
      <c r="D34" s="53">
        <v>1</v>
      </c>
    </row>
    <row r="35" spans="2:4" ht="13.8" thickBot="1" x14ac:dyDescent="0.3">
      <c r="B35" s="52" t="s">
        <v>11</v>
      </c>
      <c r="C35" s="56">
        <v>1360</v>
      </c>
      <c r="D35" s="53">
        <v>0.95</v>
      </c>
    </row>
    <row r="36" spans="2:4" ht="13.8" thickBot="1" x14ac:dyDescent="0.3">
      <c r="B36" s="52" t="s">
        <v>13</v>
      </c>
      <c r="C36" s="56">
        <v>54</v>
      </c>
      <c r="D36" s="53">
        <v>0.96</v>
      </c>
    </row>
    <row r="37" spans="2:4" ht="13.8" thickBot="1" x14ac:dyDescent="0.3">
      <c r="B37" s="52" t="s">
        <v>12</v>
      </c>
      <c r="C37" s="56">
        <v>642</v>
      </c>
      <c r="D37" s="53">
        <v>0.98130841121495327</v>
      </c>
    </row>
    <row r="38" spans="2:4" ht="13.8" thickBot="1" x14ac:dyDescent="0.3">
      <c r="B38" s="54" t="s">
        <v>16</v>
      </c>
      <c r="C38" s="56">
        <v>437</v>
      </c>
      <c r="D38" s="53">
        <v>0.89</v>
      </c>
    </row>
    <row r="39" spans="2:4" ht="13.8" thickBot="1" x14ac:dyDescent="0.3">
      <c r="B39" s="55" t="s">
        <v>17</v>
      </c>
      <c r="C39" s="56">
        <v>62</v>
      </c>
      <c r="D39" s="53">
        <v>0.98</v>
      </c>
    </row>
    <row r="40" spans="2:4" ht="13.8" thickBot="1" x14ac:dyDescent="0.3">
      <c r="B40" s="52" t="s">
        <v>18</v>
      </c>
      <c r="C40" s="56">
        <v>31</v>
      </c>
      <c r="D40" s="53">
        <v>1</v>
      </c>
    </row>
    <row r="41" spans="2:4" ht="13.8" thickBot="1" x14ac:dyDescent="0.3">
      <c r="B41" s="52" t="s">
        <v>19</v>
      </c>
      <c r="C41" s="56">
        <v>184</v>
      </c>
      <c r="D41" s="53">
        <v>0.98</v>
      </c>
    </row>
    <row r="42" spans="2:4" ht="13.8" thickBot="1" x14ac:dyDescent="0.3">
      <c r="B42" s="52" t="s">
        <v>21</v>
      </c>
      <c r="C42" s="56">
        <v>13</v>
      </c>
      <c r="D42" s="53">
        <v>0.69</v>
      </c>
    </row>
    <row r="43" spans="2:4" ht="13.8" thickBot="1" x14ac:dyDescent="0.3">
      <c r="B43" s="52" t="s">
        <v>22</v>
      </c>
      <c r="C43" s="56">
        <v>98</v>
      </c>
      <c r="D43" s="53">
        <v>0.95918367346938771</v>
      </c>
    </row>
    <row r="44" spans="2:4" ht="13.8" thickBot="1" x14ac:dyDescent="0.3">
      <c r="B44" s="54" t="s">
        <v>26</v>
      </c>
      <c r="C44" s="56">
        <v>298</v>
      </c>
      <c r="D44" s="53">
        <v>0.95</v>
      </c>
    </row>
    <row r="45" spans="2:4" ht="13.8" thickBot="1" x14ac:dyDescent="0.3">
      <c r="B45" s="55" t="s">
        <v>15</v>
      </c>
      <c r="C45" s="56">
        <v>1824</v>
      </c>
      <c r="D45" s="53">
        <v>0.93037280701754388</v>
      </c>
    </row>
    <row r="46" spans="2:4" ht="13.8" thickBot="1" x14ac:dyDescent="0.3">
      <c r="B46" s="52" t="s">
        <v>25</v>
      </c>
      <c r="C46" s="56">
        <v>14</v>
      </c>
      <c r="D46" s="53">
        <v>0.93</v>
      </c>
    </row>
    <row r="47" spans="2:4" ht="13.8" thickBot="1" x14ac:dyDescent="0.3">
      <c r="B47" s="52" t="s">
        <v>24</v>
      </c>
      <c r="C47" s="56">
        <v>310</v>
      </c>
      <c r="D47" s="53">
        <v>0.97</v>
      </c>
    </row>
    <row r="48" spans="2:4" ht="13.8" thickBot="1" x14ac:dyDescent="0.3">
      <c r="B48" s="52" t="s">
        <v>27</v>
      </c>
      <c r="C48" s="56">
        <v>335</v>
      </c>
      <c r="D48" s="53">
        <v>0.96</v>
      </c>
    </row>
    <row r="49" spans="2:4" ht="13.8" thickBot="1" x14ac:dyDescent="0.3">
      <c r="B49" s="52" t="s">
        <v>32</v>
      </c>
      <c r="C49" s="56">
        <v>141</v>
      </c>
      <c r="D49" s="53">
        <v>0.95</v>
      </c>
    </row>
    <row r="50" spans="2:4" ht="13.8" thickBot="1" x14ac:dyDescent="0.3">
      <c r="B50" s="52" t="s">
        <v>30</v>
      </c>
      <c r="C50" s="56">
        <v>541</v>
      </c>
      <c r="D50" s="53">
        <v>0.7</v>
      </c>
    </row>
    <row r="51" spans="2:4" ht="13.8" thickBot="1" x14ac:dyDescent="0.3">
      <c r="B51" s="52" t="s">
        <v>31</v>
      </c>
      <c r="C51" s="56">
        <v>84</v>
      </c>
      <c r="D51" s="53">
        <v>0.99</v>
      </c>
    </row>
    <row r="52" spans="2:4" ht="13.8" thickBot="1" x14ac:dyDescent="0.3">
      <c r="B52" s="52" t="s">
        <v>34</v>
      </c>
      <c r="C52" s="56">
        <v>56</v>
      </c>
      <c r="D52" s="53">
        <v>1</v>
      </c>
    </row>
    <row r="53" spans="2:4" ht="13.8" thickBot="1" x14ac:dyDescent="0.3">
      <c r="B53" s="52" t="s">
        <v>33</v>
      </c>
      <c r="C53" s="56">
        <v>95</v>
      </c>
      <c r="D53" s="53">
        <v>0.99</v>
      </c>
    </row>
    <row r="54" spans="2:4" ht="13.8" thickBot="1" x14ac:dyDescent="0.3">
      <c r="B54" s="52" t="s">
        <v>28</v>
      </c>
      <c r="C54" s="56">
        <v>44</v>
      </c>
      <c r="D54" s="53">
        <v>0.98</v>
      </c>
    </row>
    <row r="55" spans="2:4" ht="13.8" thickBot="1" x14ac:dyDescent="0.3">
      <c r="B55" s="54" t="s">
        <v>20</v>
      </c>
      <c r="C55" s="56">
        <v>18</v>
      </c>
      <c r="D55" s="53">
        <v>1</v>
      </c>
    </row>
    <row r="56" spans="2:4" ht="13.8" thickBot="1" x14ac:dyDescent="0.3">
      <c r="B56" s="55" t="s">
        <v>42</v>
      </c>
      <c r="C56" s="56">
        <v>550</v>
      </c>
      <c r="D56" s="53">
        <v>0.93</v>
      </c>
    </row>
    <row r="57" spans="2:4" ht="13.8" thickBot="1" x14ac:dyDescent="0.3">
      <c r="B57" s="52" t="s">
        <v>35</v>
      </c>
      <c r="C57" s="56">
        <v>31</v>
      </c>
      <c r="D57" s="53">
        <v>0.97</v>
      </c>
    </row>
    <row r="58" spans="2:4" ht="13.8" thickBot="1" x14ac:dyDescent="0.3">
      <c r="B58" s="52" t="s">
        <v>23</v>
      </c>
      <c r="C58" s="56">
        <v>2318</v>
      </c>
      <c r="D58" s="53">
        <v>0.97497842968075932</v>
      </c>
    </row>
    <row r="59" spans="2:4" ht="13.8" thickBot="1" x14ac:dyDescent="0.3">
      <c r="B59" s="52" t="s">
        <v>1</v>
      </c>
      <c r="C59" s="56">
        <v>873</v>
      </c>
      <c r="D59" s="53">
        <v>0.9404352806414662</v>
      </c>
    </row>
    <row r="60" spans="2:4" ht="13.8" thickBot="1" x14ac:dyDescent="0.3">
      <c r="B60" s="52" t="s">
        <v>36</v>
      </c>
      <c r="C60" s="56">
        <v>22</v>
      </c>
      <c r="D60" s="53">
        <v>0.95</v>
      </c>
    </row>
    <row r="61" spans="2:4" ht="13.8" thickBot="1" x14ac:dyDescent="0.3">
      <c r="B61" s="52" t="s">
        <v>37</v>
      </c>
      <c r="C61" s="56">
        <v>500</v>
      </c>
      <c r="D61" s="53">
        <v>0.94</v>
      </c>
    </row>
    <row r="62" spans="2:4" ht="13.8" thickBot="1" x14ac:dyDescent="0.3">
      <c r="B62" s="52" t="s">
        <v>38</v>
      </c>
      <c r="C62" s="56">
        <v>13</v>
      </c>
      <c r="D62" s="53">
        <v>0.85</v>
      </c>
    </row>
    <row r="63" spans="2:4" ht="13.8" thickBot="1" x14ac:dyDescent="0.3">
      <c r="B63" s="52" t="s">
        <v>40</v>
      </c>
      <c r="C63" s="56">
        <v>62</v>
      </c>
      <c r="D63" s="53">
        <v>1</v>
      </c>
    </row>
    <row r="64" spans="2:4" ht="13.8" thickBot="1" x14ac:dyDescent="0.3">
      <c r="B64" s="52" t="s">
        <v>43</v>
      </c>
      <c r="C64" s="56">
        <v>149</v>
      </c>
      <c r="D64" s="53">
        <v>0.98</v>
      </c>
    </row>
    <row r="65" spans="2:4" ht="13.8" thickBot="1" x14ac:dyDescent="0.3">
      <c r="B65" s="52" t="s">
        <v>44</v>
      </c>
      <c r="C65" s="56">
        <v>73</v>
      </c>
      <c r="D65" s="53">
        <v>0.97</v>
      </c>
    </row>
    <row r="66" spans="2:4" ht="13.8" thickBot="1" x14ac:dyDescent="0.3">
      <c r="B66" s="29" t="s">
        <v>85</v>
      </c>
      <c r="C66" s="50">
        <v>24446</v>
      </c>
      <c r="D66" s="79">
        <v>0.94980773950748587</v>
      </c>
    </row>
    <row r="67" spans="2:4" ht="13.8" thickBot="1" x14ac:dyDescent="0.3">
      <c r="B67" s="25" t="s">
        <v>88</v>
      </c>
      <c r="C67" s="51">
        <v>14546</v>
      </c>
      <c r="D67" s="80"/>
    </row>
  </sheetData>
  <mergeCells count="10">
    <mergeCell ref="D66:D67"/>
    <mergeCell ref="D17:D18"/>
    <mergeCell ref="D20:D21"/>
    <mergeCell ref="A1:C1"/>
    <mergeCell ref="A2:C2"/>
    <mergeCell ref="B4:B5"/>
    <mergeCell ref="C4:C5"/>
    <mergeCell ref="D4:D5"/>
    <mergeCell ref="B20:B21"/>
    <mergeCell ref="C20:C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G21" sqref="G21"/>
    </sheetView>
  </sheetViews>
  <sheetFormatPr baseColWidth="10" defaultRowHeight="13.2" x14ac:dyDescent="0.25"/>
  <cols>
    <col min="1" max="1" width="5.33203125" customWidth="1"/>
    <col min="2" max="2" width="39.109375" bestFit="1" customWidth="1"/>
    <col min="3" max="3" width="19.88671875" bestFit="1" customWidth="1"/>
    <col min="4" max="4" width="16.6640625" style="26" customWidth="1"/>
    <col min="5" max="5" width="15.88671875" style="26" customWidth="1"/>
  </cols>
  <sheetData>
    <row r="1" spans="1:5" ht="15.6" x14ac:dyDescent="0.3">
      <c r="A1" s="84" t="s">
        <v>96</v>
      </c>
      <c r="B1" s="84"/>
      <c r="C1" s="84"/>
    </row>
    <row r="2" spans="1:5" ht="13.8" x14ac:dyDescent="0.25">
      <c r="A2" s="86" t="s">
        <v>82</v>
      </c>
      <c r="B2" s="86"/>
      <c r="C2" s="86"/>
    </row>
    <row r="3" spans="1:5" ht="13.8" thickBot="1" x14ac:dyDescent="0.3"/>
    <row r="4" spans="1:5" x14ac:dyDescent="0.25">
      <c r="B4" s="92" t="s">
        <v>93</v>
      </c>
      <c r="C4" s="94" t="s">
        <v>91</v>
      </c>
      <c r="D4" s="89" t="s">
        <v>84</v>
      </c>
      <c r="E4" s="96" t="s">
        <v>99</v>
      </c>
    </row>
    <row r="5" spans="1:5" ht="13.8" thickBot="1" x14ac:dyDescent="0.3">
      <c r="B5" s="93"/>
      <c r="C5" s="95"/>
      <c r="D5" s="90"/>
      <c r="E5" s="90"/>
    </row>
    <row r="6" spans="1:5" ht="13.8" thickBot="1" x14ac:dyDescent="0.3">
      <c r="B6" s="61" t="s">
        <v>57</v>
      </c>
      <c r="C6" s="56">
        <v>244</v>
      </c>
      <c r="D6" s="57">
        <v>0.75409836065573765</v>
      </c>
      <c r="E6" s="53">
        <v>0.75</v>
      </c>
    </row>
    <row r="7" spans="1:5" ht="13.8" thickBot="1" x14ac:dyDescent="0.3">
      <c r="B7" s="55" t="s">
        <v>50</v>
      </c>
      <c r="C7" s="59">
        <v>17</v>
      </c>
      <c r="D7" s="53">
        <v>0.17647058823529413</v>
      </c>
      <c r="E7" s="53">
        <v>0.33</v>
      </c>
    </row>
    <row r="8" spans="1:5" ht="13.8" thickBot="1" x14ac:dyDescent="0.3">
      <c r="B8" s="52" t="s">
        <v>47</v>
      </c>
      <c r="C8" s="56">
        <v>39</v>
      </c>
      <c r="D8" s="53">
        <v>0.64</v>
      </c>
      <c r="E8" s="53">
        <v>0.68</v>
      </c>
    </row>
    <row r="9" spans="1:5" ht="13.8" thickBot="1" x14ac:dyDescent="0.3">
      <c r="B9" s="52" t="s">
        <v>45</v>
      </c>
      <c r="C9" s="56">
        <v>20</v>
      </c>
      <c r="D9" s="53">
        <v>0</v>
      </c>
      <c r="E9" s="53">
        <v>0</v>
      </c>
    </row>
    <row r="10" spans="1:5" ht="13.8" thickBot="1" x14ac:dyDescent="0.3">
      <c r="B10" s="52" t="s">
        <v>46</v>
      </c>
      <c r="C10" s="56">
        <v>28</v>
      </c>
      <c r="D10" s="53">
        <v>0.2857142857142857</v>
      </c>
      <c r="E10" s="53">
        <v>1</v>
      </c>
    </row>
    <row r="11" spans="1:5" ht="13.8" thickBot="1" x14ac:dyDescent="0.3">
      <c r="B11" s="52" t="s">
        <v>0</v>
      </c>
      <c r="C11" s="56">
        <v>155</v>
      </c>
      <c r="D11" s="53">
        <v>0.61935483870967745</v>
      </c>
      <c r="E11" s="53">
        <v>0.64</v>
      </c>
    </row>
    <row r="12" spans="1:5" ht="13.8" thickBot="1" x14ac:dyDescent="0.3">
      <c r="B12" s="58" t="s">
        <v>51</v>
      </c>
      <c r="C12" s="56">
        <v>1168</v>
      </c>
      <c r="D12" s="53">
        <v>0.56506849315068497</v>
      </c>
      <c r="E12" s="53">
        <v>0.68607068607068611</v>
      </c>
    </row>
    <row r="13" spans="1:5" ht="13.8" thickBot="1" x14ac:dyDescent="0.3">
      <c r="B13" s="52" t="s">
        <v>71</v>
      </c>
      <c r="C13" s="56">
        <v>27</v>
      </c>
      <c r="D13" s="53">
        <v>0.56000000000000005</v>
      </c>
      <c r="E13" s="53">
        <v>0.56000000000000005</v>
      </c>
    </row>
    <row r="14" spans="1:5" ht="13.8" thickBot="1" x14ac:dyDescent="0.3">
      <c r="B14" s="54" t="s">
        <v>52</v>
      </c>
      <c r="C14" s="56">
        <v>79</v>
      </c>
      <c r="D14" s="53">
        <v>0.70886075949367089</v>
      </c>
      <c r="E14" s="53">
        <v>0.7567567567567568</v>
      </c>
    </row>
    <row r="15" spans="1:5" ht="13.8" thickBot="1" x14ac:dyDescent="0.3">
      <c r="B15" s="73" t="s">
        <v>98</v>
      </c>
      <c r="C15" s="56">
        <v>816</v>
      </c>
      <c r="D15" s="53">
        <v>0.73529411764705888</v>
      </c>
      <c r="E15" s="53">
        <v>0.76923076923076927</v>
      </c>
    </row>
    <row r="16" spans="1:5" ht="13.8" thickBot="1" x14ac:dyDescent="0.3">
      <c r="B16" s="55" t="s">
        <v>53</v>
      </c>
      <c r="C16" s="75">
        <v>4</v>
      </c>
      <c r="D16" s="74">
        <v>0.5</v>
      </c>
      <c r="E16" s="74">
        <v>0.67</v>
      </c>
    </row>
    <row r="17" spans="2:5" ht="13.8" thickBot="1" x14ac:dyDescent="0.3">
      <c r="B17" s="52" t="s">
        <v>54</v>
      </c>
      <c r="C17" s="56">
        <v>62</v>
      </c>
      <c r="D17" s="53">
        <v>0.89</v>
      </c>
      <c r="E17" s="53">
        <v>1</v>
      </c>
    </row>
    <row r="18" spans="2:5" ht="13.8" thickBot="1" x14ac:dyDescent="0.3">
      <c r="B18" s="52" t="s">
        <v>58</v>
      </c>
      <c r="C18" s="56">
        <v>58</v>
      </c>
      <c r="D18" s="53">
        <v>0.4</v>
      </c>
      <c r="E18" s="53">
        <v>0.4</v>
      </c>
    </row>
    <row r="19" spans="2:5" ht="13.8" thickBot="1" x14ac:dyDescent="0.3">
      <c r="B19" s="52" t="s">
        <v>59</v>
      </c>
      <c r="C19" s="56">
        <v>9</v>
      </c>
      <c r="D19" s="53">
        <v>0</v>
      </c>
      <c r="E19" s="53">
        <v>0</v>
      </c>
    </row>
    <row r="20" spans="2:5" ht="13.8" thickBot="1" x14ac:dyDescent="0.3">
      <c r="B20" s="55" t="s">
        <v>60</v>
      </c>
      <c r="C20" s="56">
        <v>75</v>
      </c>
      <c r="D20" s="53">
        <v>0.81333333333333335</v>
      </c>
      <c r="E20" s="53">
        <v>0.81</v>
      </c>
    </row>
    <row r="21" spans="2:5" ht="13.8" thickBot="1" x14ac:dyDescent="0.3">
      <c r="B21" s="52" t="s">
        <v>63</v>
      </c>
      <c r="C21" s="56">
        <v>67</v>
      </c>
      <c r="D21" s="53">
        <v>0.73134328358208955</v>
      </c>
      <c r="E21" s="53">
        <v>0.74</v>
      </c>
    </row>
    <row r="22" spans="2:5" ht="13.8" thickBot="1" x14ac:dyDescent="0.3">
      <c r="B22" s="52" t="s">
        <v>61</v>
      </c>
      <c r="C22" s="56">
        <v>32</v>
      </c>
      <c r="D22" s="53">
        <v>0.25</v>
      </c>
      <c r="E22" s="53">
        <v>0.25</v>
      </c>
    </row>
    <row r="23" spans="2:5" ht="13.8" thickBot="1" x14ac:dyDescent="0.3">
      <c r="B23" s="54" t="s">
        <v>49</v>
      </c>
      <c r="C23" s="56">
        <v>878</v>
      </c>
      <c r="D23" s="53">
        <v>0.72892938496583148</v>
      </c>
      <c r="E23" s="53">
        <v>0.77388149939540507</v>
      </c>
    </row>
    <row r="24" spans="2:5" ht="13.8" thickBot="1" x14ac:dyDescent="0.3">
      <c r="B24" s="52" t="s">
        <v>62</v>
      </c>
      <c r="C24" s="60">
        <v>93</v>
      </c>
      <c r="D24" s="53">
        <v>0.60215053763440862</v>
      </c>
      <c r="E24" s="53">
        <v>0.60215053763440862</v>
      </c>
    </row>
    <row r="25" spans="2:5" ht="13.8" thickBot="1" x14ac:dyDescent="0.3">
      <c r="B25" s="52" t="s">
        <v>55</v>
      </c>
      <c r="C25" s="60">
        <v>27</v>
      </c>
      <c r="D25" s="53">
        <v>0.48</v>
      </c>
      <c r="E25" s="53">
        <v>0.62</v>
      </c>
    </row>
    <row r="26" spans="2:5" ht="13.8" thickBot="1" x14ac:dyDescent="0.3">
      <c r="B26" s="52" t="s">
        <v>64</v>
      </c>
      <c r="C26" s="60">
        <v>85</v>
      </c>
      <c r="D26" s="53">
        <v>0.51764705882352946</v>
      </c>
      <c r="E26" s="53">
        <v>0.52</v>
      </c>
    </row>
    <row r="27" spans="2:5" ht="13.8" thickBot="1" x14ac:dyDescent="0.3">
      <c r="B27" s="52" t="s">
        <v>67</v>
      </c>
      <c r="C27" s="60">
        <v>93</v>
      </c>
      <c r="D27" s="53">
        <v>0.67741935483870963</v>
      </c>
      <c r="E27" s="53">
        <v>0.68478260869565222</v>
      </c>
    </row>
    <row r="28" spans="2:5" ht="13.8" thickBot="1" x14ac:dyDescent="0.3">
      <c r="B28" s="52" t="s">
        <v>69</v>
      </c>
      <c r="C28" s="60">
        <v>120</v>
      </c>
      <c r="D28" s="53">
        <v>0.67500000000000004</v>
      </c>
      <c r="E28" s="53">
        <v>0.68067226890756305</v>
      </c>
    </row>
    <row r="29" spans="2:5" ht="13.8" thickBot="1" x14ac:dyDescent="0.3">
      <c r="B29" s="55" t="s">
        <v>66</v>
      </c>
      <c r="C29" s="56">
        <v>75</v>
      </c>
      <c r="D29" s="53">
        <v>0.18666666666666668</v>
      </c>
      <c r="E29" s="53">
        <v>0.19718309859154928</v>
      </c>
    </row>
    <row r="30" spans="2:5" ht="13.8" thickBot="1" x14ac:dyDescent="0.3">
      <c r="B30" s="52" t="s">
        <v>68</v>
      </c>
      <c r="C30" s="56">
        <v>9</v>
      </c>
      <c r="D30" s="53">
        <v>0</v>
      </c>
      <c r="E30" s="53">
        <v>0</v>
      </c>
    </row>
    <row r="31" spans="2:5" ht="13.8" thickBot="1" x14ac:dyDescent="0.3">
      <c r="B31" s="52" t="s">
        <v>70</v>
      </c>
      <c r="C31" s="56">
        <v>93</v>
      </c>
      <c r="D31" s="53">
        <v>0.66</v>
      </c>
      <c r="E31" s="53">
        <v>0.84</v>
      </c>
    </row>
    <row r="32" spans="2:5" ht="13.8" thickBot="1" x14ac:dyDescent="0.3">
      <c r="B32" s="29" t="s">
        <v>85</v>
      </c>
      <c r="C32" s="50">
        <v>4373</v>
      </c>
      <c r="D32" s="91">
        <v>0.64418019666133086</v>
      </c>
      <c r="E32" s="91">
        <v>0.70566132264529058</v>
      </c>
    </row>
    <row r="33" spans="2:13" ht="13.8" thickBot="1" x14ac:dyDescent="0.3">
      <c r="B33" s="29" t="s">
        <v>88</v>
      </c>
      <c r="C33" s="51">
        <v>2817</v>
      </c>
      <c r="D33" s="88"/>
      <c r="E33" s="88"/>
    </row>
    <row r="34" spans="2:13" ht="13.8" thickBot="1" x14ac:dyDescent="0.3"/>
    <row r="35" spans="2:13" x14ac:dyDescent="0.25">
      <c r="B35" s="92" t="s">
        <v>92</v>
      </c>
      <c r="C35" s="94" t="s">
        <v>91</v>
      </c>
      <c r="D35" s="89" t="s">
        <v>84</v>
      </c>
      <c r="E35" s="96" t="s">
        <v>99</v>
      </c>
    </row>
    <row r="36" spans="2:13" ht="13.8" thickBot="1" x14ac:dyDescent="0.3">
      <c r="B36" s="93"/>
      <c r="C36" s="95"/>
      <c r="D36" s="90"/>
      <c r="E36" s="90"/>
    </row>
    <row r="37" spans="2:13" ht="13.8" thickBot="1" x14ac:dyDescent="0.3">
      <c r="B37" s="52" t="s">
        <v>48</v>
      </c>
      <c r="C37" s="56">
        <v>1388</v>
      </c>
      <c r="D37" s="53">
        <v>9.2939481268011534E-2</v>
      </c>
      <c r="E37" s="53">
        <v>0.11159169550173011</v>
      </c>
    </row>
    <row r="38" spans="2:13" ht="13.8" thickBot="1" x14ac:dyDescent="0.3">
      <c r="B38" s="52" t="s">
        <v>51</v>
      </c>
      <c r="C38" s="56">
        <v>11097</v>
      </c>
      <c r="D38" s="53">
        <v>0.71</v>
      </c>
      <c r="E38" s="53">
        <v>0.77820703318474493</v>
      </c>
    </row>
    <row r="39" spans="2:13" ht="13.8" thickBot="1" x14ac:dyDescent="0.3">
      <c r="B39" s="73" t="s">
        <v>98</v>
      </c>
      <c r="C39" s="56">
        <v>1510</v>
      </c>
      <c r="D39" s="76">
        <v>0.60728476821192057</v>
      </c>
      <c r="E39" s="53">
        <v>0.66018718502519802</v>
      </c>
    </row>
    <row r="40" spans="2:13" ht="13.8" thickBot="1" x14ac:dyDescent="0.3">
      <c r="B40" s="52" t="s">
        <v>56</v>
      </c>
      <c r="C40" s="56">
        <v>2760</v>
      </c>
      <c r="D40" s="53">
        <v>0.5</v>
      </c>
      <c r="E40" s="53">
        <v>0.84610630407911003</v>
      </c>
    </row>
    <row r="41" spans="2:13" ht="13.8" thickBot="1" x14ac:dyDescent="0.3">
      <c r="B41" s="52" t="s">
        <v>49</v>
      </c>
      <c r="C41" s="56">
        <v>4676</v>
      </c>
      <c r="D41" s="53">
        <v>0.59088964927288279</v>
      </c>
      <c r="E41" s="53">
        <v>0.61168917423068403</v>
      </c>
      <c r="F41" s="97" t="s">
        <v>97</v>
      </c>
      <c r="G41" s="98"/>
      <c r="H41" s="98"/>
      <c r="I41" s="98"/>
      <c r="J41" s="98"/>
      <c r="K41" s="98"/>
      <c r="L41" s="98"/>
      <c r="M41" s="98"/>
    </row>
    <row r="42" spans="2:13" ht="13.8" thickBot="1" x14ac:dyDescent="0.3">
      <c r="B42" s="52" t="s">
        <v>65</v>
      </c>
      <c r="C42" s="56">
        <v>2009</v>
      </c>
      <c r="D42" s="53">
        <v>0.39522150323544053</v>
      </c>
      <c r="E42" s="53">
        <v>0.47233789411064842</v>
      </c>
    </row>
    <row r="43" spans="2:13" ht="13.8" thickBot="1" x14ac:dyDescent="0.3">
      <c r="B43" s="52" t="s">
        <v>72</v>
      </c>
      <c r="C43" s="56">
        <v>1006</v>
      </c>
      <c r="D43" s="53">
        <v>0.70278330019880719</v>
      </c>
      <c r="E43" s="53">
        <v>0.7184959349593496</v>
      </c>
    </row>
    <row r="44" spans="2:13" ht="13.8" thickBot="1" x14ac:dyDescent="0.3">
      <c r="B44" s="41" t="s">
        <v>85</v>
      </c>
      <c r="C44" s="48">
        <v>24446</v>
      </c>
      <c r="D44" s="79">
        <v>0.59502577108729449</v>
      </c>
      <c r="E44" s="79">
        <v>0.68326365728780125</v>
      </c>
    </row>
    <row r="45" spans="2:13" ht="13.8" thickBot="1" x14ac:dyDescent="0.3">
      <c r="B45" s="41" t="s">
        <v>88</v>
      </c>
      <c r="C45" s="49">
        <v>14546</v>
      </c>
      <c r="D45" s="80"/>
      <c r="E45" s="80"/>
    </row>
  </sheetData>
  <mergeCells count="15">
    <mergeCell ref="B35:B36"/>
    <mergeCell ref="C35:C36"/>
    <mergeCell ref="D35:D36"/>
    <mergeCell ref="E35:E36"/>
    <mergeCell ref="A1:C1"/>
    <mergeCell ref="A2:C2"/>
    <mergeCell ref="B4:B5"/>
    <mergeCell ref="C4:C5"/>
    <mergeCell ref="D4:D5"/>
    <mergeCell ref="E4:E5"/>
    <mergeCell ref="F41:M41"/>
    <mergeCell ref="D44:D45"/>
    <mergeCell ref="E44:E45"/>
    <mergeCell ref="D32:D33"/>
    <mergeCell ref="E32:E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00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b150946a-e91e-41f5-8b47-a9dbc3d237ee">AEVVZYF6TF2M-981-1</_dlc_DocId>
    <_dlc_DocIdUrl xmlns="b150946a-e91e-41f5-8b47-a9dbc3d237ee">
      <Url>http://www.aerocivil.gov.co/AAeronautica/Estadisticas/Calidad-Servicio/Cumplimiento/_layouts/DocIdRedir.aspx?ID=AEVVZYF6TF2M-981-1</Url>
      <Description>AEVVZYF6TF2M-981-1</Description>
    </_dlc_DocIdUrl>
  </documentManagement>
</p:properties>
</file>

<file path=customXml/itemProps1.xml><?xml version="1.0" encoding="utf-8"?>
<ds:datastoreItem xmlns:ds="http://schemas.openxmlformats.org/officeDocument/2006/customXml" ds:itemID="{A39726C8-DE73-486A-9219-1DA704BE4912}"/>
</file>

<file path=customXml/itemProps2.xml><?xml version="1.0" encoding="utf-8"?>
<ds:datastoreItem xmlns:ds="http://schemas.openxmlformats.org/officeDocument/2006/customXml" ds:itemID="{ED1B55C1-5EC8-421C-B6A8-0DCCA5898D1B}"/>
</file>

<file path=customXml/itemProps3.xml><?xml version="1.0" encoding="utf-8"?>
<ds:datastoreItem xmlns:ds="http://schemas.openxmlformats.org/officeDocument/2006/customXml" ds:itemID="{72C69F17-A5A3-4630-8E72-942B69ADC9FB}"/>
</file>

<file path=customXml/itemProps4.xml><?xml version="1.0" encoding="utf-8"?>
<ds:datastoreItem xmlns:ds="http://schemas.openxmlformats.org/officeDocument/2006/customXml" ds:itemID="{ED1B55C1-5EC8-421C-B6A8-0DCCA5898D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AEROP.  INTER</vt:lpstr>
      <vt:lpstr>AEROP. NACI</vt:lpstr>
      <vt:lpstr>EMPRESAS. INTER.</vt:lpstr>
      <vt:lpstr>EMPRESAS NAC.</vt:lpstr>
      <vt:lpstr>TOTAL AEROPUERTO 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enero 2013</dc:title>
  <dc:creator>CAROLINA BONILLA CALIXTO</dc:creator>
  <cp:lastModifiedBy>Tatiana del Pilar Ballen Lozano</cp:lastModifiedBy>
  <cp:lastPrinted>2013-06-17T16:00:57Z</cp:lastPrinted>
  <dcterms:created xsi:type="dcterms:W3CDTF">2010-07-12T18:53:15Z</dcterms:created>
  <dcterms:modified xsi:type="dcterms:W3CDTF">2013-08-27T19:19:23Z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7daebf13-8fc8-4591-a66e-3b60912d9282</vt:lpwstr>
  </property>
  <property fmtid="{D5CDD505-2E9C-101B-9397-08002B2CF9AE}" pid="3" name="ContentTypeId">
    <vt:lpwstr>0x01010074E918C3DD5CC44FB08F5A2D78177FFA</vt:lpwstr>
  </property>
</Properties>
</file>